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ejia\Desktop\Informes Mensuales\"/>
    </mc:Choice>
  </mc:AlternateContent>
  <bookViews>
    <workbookView xWindow="0" yWindow="0" windowWidth="28800" windowHeight="10800" tabRatio="555" firstSheet="12" activeTab="15"/>
  </bookViews>
  <sheets>
    <sheet name="SEPTIEMBRE" sheetId="28" state="hidden" r:id="rId1"/>
    <sheet name="NOVIEMBRE" sheetId="29" state="hidden" r:id="rId2"/>
    <sheet name="ENERO-17" sheetId="30" state="hidden" r:id="rId3"/>
    <sheet name="FEBRERO-17" sheetId="31" state="hidden" r:id="rId4"/>
    <sheet name="MARZO-17" sheetId="32" state="hidden" r:id="rId5"/>
    <sheet name="ABRIL -17" sheetId="33" state="hidden" r:id="rId6"/>
    <sheet name="MAYO-17" sheetId="34" state="hidden" r:id="rId7"/>
    <sheet name="JULIO-17" sheetId="36" state="hidden" r:id="rId8"/>
    <sheet name="AGOSTO-17" sheetId="37" state="hidden" r:id="rId9"/>
    <sheet name="SEPTIEMBRE-17" sheetId="38" state="hidden" r:id="rId10"/>
    <sheet name="OCTUBRE-17" sheetId="39" state="hidden" r:id="rId11"/>
    <sheet name="ENERO-19" sheetId="42" state="hidden" r:id="rId12"/>
    <sheet name="JUNIO" sheetId="43" r:id="rId13"/>
    <sheet name="JULIO " sheetId="44" r:id="rId14"/>
    <sheet name="AGOSTO" sheetId="45" r:id="rId15"/>
    <sheet name="SEPTIEMBRE 2022" sheetId="46" r:id="rId16"/>
    <sheet name="OCTUBRE 2022" sheetId="47" r:id="rId17"/>
    <sheet name="JUNIO-17" sheetId="35" state="hidden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47" l="1"/>
  <c r="F18" i="47"/>
  <c r="G9" i="47"/>
  <c r="G10" i="47" s="1"/>
  <c r="F23" i="46"/>
  <c r="G10" i="46"/>
  <c r="G11" i="46" s="1"/>
  <c r="G12" i="46" s="1"/>
  <c r="G13" i="46" s="1"/>
  <c r="G14" i="46" s="1"/>
  <c r="G15" i="46" s="1"/>
  <c r="G16" i="46" s="1"/>
  <c r="G17" i="46" s="1"/>
  <c r="G18" i="46" s="1"/>
  <c r="G19" i="46" s="1"/>
  <c r="G20" i="46" s="1"/>
  <c r="G21" i="46" s="1"/>
  <c r="G22" i="46" s="1"/>
  <c r="G9" i="46"/>
  <c r="G11" i="47" l="1"/>
  <c r="G12" i="47" s="1"/>
  <c r="G13" i="47" s="1"/>
  <c r="G14" i="47" s="1"/>
  <c r="G15" i="47" s="1"/>
  <c r="G16" i="47" s="1"/>
  <c r="G17" i="47" s="1"/>
  <c r="G20" i="45" l="1"/>
  <c r="G10" i="45" l="1"/>
  <c r="G11" i="45" s="1"/>
  <c r="G12" i="45" s="1"/>
  <c r="G13" i="45" s="1"/>
  <c r="G14" i="45" s="1"/>
  <c r="G15" i="45" s="1"/>
  <c r="G16" i="45" s="1"/>
  <c r="G17" i="45" s="1"/>
  <c r="G18" i="45" s="1"/>
  <c r="G19" i="45" s="1"/>
  <c r="F23" i="44" l="1"/>
  <c r="G10" i="44"/>
  <c r="G11" i="44" l="1"/>
  <c r="G12" i="44" s="1"/>
  <c r="G13" i="44" s="1"/>
  <c r="G14" i="44" s="1"/>
  <c r="G15" i="44" s="1"/>
  <c r="G16" i="44" s="1"/>
  <c r="G17" i="44" s="1"/>
  <c r="G27" i="43"/>
  <c r="G28" i="43"/>
  <c r="G29" i="43" s="1"/>
  <c r="G30" i="43" s="1"/>
  <c r="G31" i="43" s="1"/>
  <c r="G32" i="43" s="1"/>
  <c r="G33" i="43" s="1"/>
  <c r="G34" i="43" s="1"/>
  <c r="G35" i="43" s="1"/>
  <c r="G36" i="43" s="1"/>
  <c r="G37" i="43" s="1"/>
  <c r="G38" i="43" s="1"/>
  <c r="G39" i="43" s="1"/>
  <c r="G40" i="43" s="1"/>
  <c r="G41" i="43" s="1"/>
  <c r="G42" i="43" s="1"/>
  <c r="G43" i="43" s="1"/>
  <c r="G44" i="43" s="1"/>
  <c r="G45" i="43" s="1"/>
  <c r="G46" i="43" s="1"/>
  <c r="G47" i="43" s="1"/>
  <c r="G48" i="43" s="1"/>
  <c r="G49" i="43" s="1"/>
  <c r="G50" i="43" s="1"/>
  <c r="G51" i="43" s="1"/>
  <c r="G52" i="43" s="1"/>
  <c r="G53" i="43" s="1"/>
  <c r="G54" i="43" s="1"/>
  <c r="G55" i="43" s="1"/>
  <c r="G56" i="43" s="1"/>
  <c r="G57" i="43" s="1"/>
  <c r="G58" i="43" s="1"/>
  <c r="G59" i="43" s="1"/>
  <c r="G60" i="43" s="1"/>
  <c r="G61" i="43" s="1"/>
  <c r="G62" i="43" s="1"/>
  <c r="G63" i="43" s="1"/>
  <c r="G64" i="43" s="1"/>
  <c r="G65" i="43" s="1"/>
  <c r="G66" i="43" s="1"/>
  <c r="G67" i="43" s="1"/>
  <c r="G68" i="43" s="1"/>
  <c r="G69" i="43" s="1"/>
  <c r="G70" i="43" s="1"/>
  <c r="G71" i="43" s="1"/>
  <c r="G72" i="43" s="1"/>
  <c r="G73" i="43" s="1"/>
  <c r="G74" i="43" s="1"/>
  <c r="G75" i="43" s="1"/>
  <c r="G76" i="43" s="1"/>
  <c r="G77" i="43" s="1"/>
  <c r="G78" i="43" s="1"/>
  <c r="G79" i="43" s="1"/>
  <c r="G80" i="43" s="1"/>
  <c r="G81" i="43" s="1"/>
  <c r="G82" i="43" s="1"/>
  <c r="G83" i="43" s="1"/>
  <c r="G84" i="43" s="1"/>
  <c r="G85" i="43" s="1"/>
  <c r="G86" i="43" s="1"/>
  <c r="G87" i="43" s="1"/>
  <c r="G88" i="43" s="1"/>
  <c r="G89" i="43" s="1"/>
  <c r="G90" i="43" s="1"/>
  <c r="G91" i="43" s="1"/>
  <c r="G92" i="43" s="1"/>
  <c r="G93" i="43" s="1"/>
  <c r="G94" i="43" s="1"/>
  <c r="G95" i="43" s="1"/>
  <c r="G96" i="43" s="1"/>
  <c r="G97" i="43" s="1"/>
  <c r="G98" i="43" s="1"/>
  <c r="G99" i="43" s="1"/>
  <c r="G100" i="43" s="1"/>
  <c r="G101" i="43" s="1"/>
  <c r="G102" i="43" s="1"/>
  <c r="G103" i="43" s="1"/>
  <c r="G104" i="43" s="1"/>
  <c r="G105" i="43" s="1"/>
  <c r="G106" i="43" s="1"/>
  <c r="G107" i="43" s="1"/>
  <c r="G108" i="43" s="1"/>
  <c r="G109" i="43" s="1"/>
  <c r="G110" i="43" s="1"/>
  <c r="G111" i="43" s="1"/>
  <c r="G112" i="43" s="1"/>
  <c r="G113" i="43" s="1"/>
  <c r="G114" i="43" s="1"/>
  <c r="G115" i="43" s="1"/>
  <c r="G116" i="43" s="1"/>
  <c r="G117" i="43" s="1"/>
  <c r="G118" i="43" s="1"/>
  <c r="G119" i="43" s="1"/>
  <c r="G120" i="43" s="1"/>
  <c r="G25" i="43"/>
  <c r="G26" i="43"/>
  <c r="G17" i="43"/>
  <c r="G18" i="43" s="1"/>
  <c r="G19" i="43" s="1"/>
  <c r="G20" i="43" s="1"/>
  <c r="G21" i="43" s="1"/>
  <c r="G22" i="43" s="1"/>
  <c r="G23" i="43" s="1"/>
  <c r="G24" i="43" s="1"/>
  <c r="G14" i="43"/>
  <c r="G15" i="43" s="1"/>
  <c r="G16" i="43" s="1"/>
  <c r="G13" i="43"/>
  <c r="G12" i="43"/>
  <c r="G11" i="43"/>
  <c r="G18" i="44" l="1"/>
  <c r="G19" i="44" s="1"/>
  <c r="G20" i="44" s="1"/>
  <c r="G21" i="44" s="1"/>
  <c r="G22" i="44" s="1"/>
  <c r="G23" i="44" s="1"/>
  <c r="G9" i="43"/>
  <c r="G10" i="43" s="1"/>
  <c r="E21" i="42" l="1"/>
  <c r="F9" i="42" l="1"/>
  <c r="F10" i="42" s="1"/>
  <c r="F11" i="42" s="1"/>
  <c r="F12" i="42" s="1"/>
  <c r="F13" i="42" s="1"/>
  <c r="F14" i="42" s="1"/>
  <c r="F15" i="42" s="1"/>
  <c r="F16" i="42" s="1"/>
  <c r="F17" i="42" s="1"/>
  <c r="F18" i="42" s="1"/>
  <c r="F19" i="42" s="1"/>
  <c r="F20" i="42" s="1"/>
  <c r="F26" i="39" l="1"/>
  <c r="F25" i="39"/>
  <c r="F11" i="39" l="1"/>
  <c r="F12" i="39" s="1"/>
  <c r="F13" i="39" s="1"/>
  <c r="F14" i="39" s="1"/>
  <c r="F15" i="39" s="1"/>
  <c r="F16" i="39" s="1"/>
  <c r="F17" i="39" s="1"/>
  <c r="F18" i="39" s="1"/>
  <c r="F19" i="39" s="1"/>
  <c r="F20" i="39" s="1"/>
  <c r="F21" i="39" s="1"/>
  <c r="F22" i="39" s="1"/>
  <c r="F23" i="39" s="1"/>
  <c r="F24" i="39" s="1"/>
  <c r="F10" i="39"/>
  <c r="E27" i="39"/>
  <c r="F8" i="39" l="1"/>
  <c r="F9" i="39" s="1"/>
  <c r="E23" i="38" l="1"/>
  <c r="F8" i="38" l="1"/>
  <c r="F9" i="38" s="1"/>
  <c r="F10" i="38" s="1"/>
  <c r="F11" i="38" s="1"/>
  <c r="F12" i="38" s="1"/>
  <c r="F13" i="38" s="1"/>
  <c r="F14" i="38" s="1"/>
  <c r="F15" i="38" s="1"/>
  <c r="F16" i="38" s="1"/>
  <c r="F17" i="38" s="1"/>
  <c r="F18" i="38" s="1"/>
  <c r="F19" i="38" s="1"/>
  <c r="F20" i="38" s="1"/>
  <c r="F21" i="38" s="1"/>
  <c r="F22" i="38" s="1"/>
  <c r="E24" i="37" l="1"/>
  <c r="F8" i="37"/>
  <c r="F9" i="37" s="1"/>
  <c r="F10" i="37" s="1"/>
  <c r="F11" i="37" s="1"/>
  <c r="F12" i="37" s="1"/>
  <c r="F13" i="37" s="1"/>
  <c r="F14" i="37" s="1"/>
  <c r="F15" i="37" s="1"/>
  <c r="F16" i="37" s="1"/>
  <c r="F17" i="37" s="1"/>
  <c r="F18" i="37" s="1"/>
  <c r="F19" i="37" s="1"/>
  <c r="F20" i="37" s="1"/>
  <c r="F21" i="37" s="1"/>
  <c r="F22" i="37" s="1"/>
  <c r="F23" i="37" s="1"/>
  <c r="F14" i="36" l="1"/>
  <c r="F15" i="36" s="1"/>
  <c r="F16" i="36" s="1"/>
  <c r="F17" i="36" s="1"/>
  <c r="E20" i="36" l="1"/>
  <c r="F8" i="36" l="1"/>
  <c r="F9" i="36" s="1"/>
  <c r="F10" i="36" s="1"/>
  <c r="F11" i="36" s="1"/>
  <c r="F12" i="36" s="1"/>
  <c r="F13" i="36" s="1"/>
  <c r="F18" i="36" s="1"/>
  <c r="E25" i="35" l="1"/>
  <c r="F11" i="35"/>
  <c r="F12" i="35"/>
  <c r="F13" i="35" s="1"/>
  <c r="F14" i="35" s="1"/>
  <c r="F15" i="35" s="1"/>
  <c r="F16" i="35" s="1"/>
  <c r="F17" i="35" s="1"/>
  <c r="F18" i="35" s="1"/>
  <c r="F19" i="35" s="1"/>
  <c r="F20" i="35" s="1"/>
  <c r="F21" i="35" s="1"/>
  <c r="F10" i="35"/>
  <c r="F9" i="34"/>
  <c r="F9" i="35"/>
  <c r="F8" i="35"/>
  <c r="F22" i="35" l="1"/>
  <c r="F10" i="34"/>
  <c r="F11" i="34" s="1"/>
  <c r="F12" i="34" s="1"/>
  <c r="F13" i="34" s="1"/>
  <c r="F14" i="34" s="1"/>
  <c r="E17" i="34"/>
  <c r="F8" i="34"/>
  <c r="E16" i="33" l="1"/>
  <c r="F10" i="33"/>
  <c r="F11" i="33" s="1"/>
  <c r="F12" i="33" s="1"/>
  <c r="F13" i="33" s="1"/>
  <c r="F11" i="32" l="1"/>
  <c r="F12" i="32" s="1"/>
  <c r="F13" i="32" s="1"/>
  <c r="F14" i="32" s="1"/>
  <c r="F15" i="32" s="1"/>
  <c r="F16" i="32" s="1"/>
  <c r="F17" i="32" s="1"/>
  <c r="F18" i="32" s="1"/>
  <c r="F19" i="32" s="1"/>
  <c r="F20" i="32" s="1"/>
  <c r="F10" i="32"/>
  <c r="F21" i="32" l="1"/>
  <c r="F22" i="32" s="1"/>
  <c r="E23" i="32"/>
  <c r="E18" i="31" l="1"/>
  <c r="F10" i="31"/>
  <c r="F11" i="31" s="1"/>
  <c r="F12" i="31" s="1"/>
  <c r="F13" i="31" s="1"/>
  <c r="F14" i="31" s="1"/>
  <c r="F15" i="31" s="1"/>
  <c r="F16" i="31" s="1"/>
  <c r="F17" i="31" s="1"/>
  <c r="E21" i="30" l="1"/>
  <c r="F9" i="30" l="1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E20" i="29" l="1"/>
  <c r="F10" i="29"/>
  <c r="F11" i="29" s="1"/>
  <c r="F12" i="29" s="1"/>
  <c r="F13" i="29" s="1"/>
  <c r="F14" i="29" s="1"/>
  <c r="F15" i="29" s="1"/>
  <c r="F16" i="29" s="1"/>
  <c r="F17" i="29" l="1"/>
  <c r="F18" i="29" s="1"/>
  <c r="F19" i="29" s="1"/>
  <c r="F10" i="28"/>
  <c r="F11" i="28" s="1"/>
  <c r="F12" i="28" s="1"/>
  <c r="F13" i="28" s="1"/>
  <c r="F14" i="28" s="1"/>
  <c r="F15" i="28" s="1"/>
  <c r="F16" i="28" s="1"/>
  <c r="F17" i="28" s="1"/>
  <c r="F18" i="28" s="1"/>
  <c r="F19" i="28" s="1"/>
  <c r="F20" i="28" s="1"/>
  <c r="F21" i="28" s="1"/>
  <c r="F22" i="28" s="1"/>
  <c r="F23" i="28" s="1"/>
  <c r="F24" i="28" s="1"/>
  <c r="E25" i="28"/>
</calcChain>
</file>

<file path=xl/sharedStrings.xml><?xml version="1.0" encoding="utf-8"?>
<sst xmlns="http://schemas.openxmlformats.org/spreadsheetml/2006/main" count="1065" uniqueCount="410">
  <si>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</si>
  <si>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</si>
  <si>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</si>
  <si>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</si>
  <si>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</si>
  <si>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</si>
  <si>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</si>
  <si>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</si>
  <si>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</si>
  <si>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Comisiones y Gastos Bancarios</t>
  </si>
  <si>
    <t>Soluciones Corporativas</t>
  </si>
  <si>
    <t xml:space="preserve"> </t>
  </si>
  <si>
    <t>ENERO</t>
  </si>
  <si>
    <t>Total de Cheques Emitidos</t>
  </si>
  <si>
    <t>FEBRERO</t>
  </si>
  <si>
    <t>Colector de Impuestos Internos</t>
  </si>
  <si>
    <t>Viamar, s.a</t>
  </si>
  <si>
    <t>ABRIL</t>
  </si>
  <si>
    <t>MAYO</t>
  </si>
  <si>
    <t>Peravia Motors</t>
  </si>
  <si>
    <t>Colector I. Impuestos</t>
  </si>
  <si>
    <t>Viamar</t>
  </si>
  <si>
    <t>Magna Motors</t>
  </si>
  <si>
    <t>Autocamiones</t>
  </si>
  <si>
    <t>JUNIO</t>
  </si>
  <si>
    <t>JULIO</t>
  </si>
  <si>
    <t>Colector Impuestos Internos</t>
  </si>
  <si>
    <t>Nulo</t>
  </si>
  <si>
    <t>AGOSTO</t>
  </si>
  <si>
    <t>SEPTIEMBRE</t>
  </si>
  <si>
    <t>Balance anterior al 31/08/2016</t>
  </si>
  <si>
    <t>000418</t>
  </si>
  <si>
    <t>000419</t>
  </si>
  <si>
    <t>000420</t>
  </si>
  <si>
    <t>000421</t>
  </si>
  <si>
    <t>000422</t>
  </si>
  <si>
    <t>000423</t>
  </si>
  <si>
    <t>000424</t>
  </si>
  <si>
    <t>000425</t>
  </si>
  <si>
    <t>000426</t>
  </si>
  <si>
    <t>000427</t>
  </si>
  <si>
    <t>000428</t>
  </si>
  <si>
    <t>000429</t>
  </si>
  <si>
    <t>000430</t>
  </si>
  <si>
    <t>000431</t>
  </si>
  <si>
    <t>Xiomari Veloz D Lujo Fiesta</t>
  </si>
  <si>
    <t xml:space="preserve">Productive Business Solutions </t>
  </si>
  <si>
    <t>Informatic</t>
  </si>
  <si>
    <t>Cecomsa</t>
  </si>
  <si>
    <t>Harold S. Cabrera</t>
  </si>
  <si>
    <t>Fundacion Dominicana de Ciegos</t>
  </si>
  <si>
    <t>Agua Planeta Azul</t>
  </si>
  <si>
    <t>Enrique J. Martinez ( viaticos )</t>
  </si>
  <si>
    <t>Quick Prit del Caribe</t>
  </si>
  <si>
    <t>OCTUBRE</t>
  </si>
  <si>
    <t>000441</t>
  </si>
  <si>
    <t>000442</t>
  </si>
  <si>
    <t>000443</t>
  </si>
  <si>
    <t>000444</t>
  </si>
  <si>
    <t>000445</t>
  </si>
  <si>
    <t>000446</t>
  </si>
  <si>
    <t>000447</t>
  </si>
  <si>
    <t>000448</t>
  </si>
  <si>
    <t>000449</t>
  </si>
  <si>
    <t>Balance anterior al 31/10/2016</t>
  </si>
  <si>
    <t>Edecanes Tours</t>
  </si>
  <si>
    <t>Irving Batista ( Viaticos )</t>
  </si>
  <si>
    <t>Julio A. Alcantara ( Caja Chica)</t>
  </si>
  <si>
    <t>Impregrafico Contreras</t>
  </si>
  <si>
    <t>José D. Calderon 8</t>
  </si>
  <si>
    <t>Antonio Villafaña</t>
  </si>
  <si>
    <t>Balance anterior al 31/12/2016</t>
  </si>
  <si>
    <t>000461</t>
  </si>
  <si>
    <t>000462</t>
  </si>
  <si>
    <t>000463</t>
  </si>
  <si>
    <t>000464</t>
  </si>
  <si>
    <t>000465</t>
  </si>
  <si>
    <t>000466</t>
  </si>
  <si>
    <t>000467</t>
  </si>
  <si>
    <t>000468</t>
  </si>
  <si>
    <t>000469</t>
  </si>
  <si>
    <t>000470</t>
  </si>
  <si>
    <t>Julio A. Alcantara (Caja Chica)</t>
  </si>
  <si>
    <t>Moto Maritza</t>
  </si>
  <si>
    <t>Secundino Capellan ( Viaticos)</t>
  </si>
  <si>
    <t>Inocencio Caraballo</t>
  </si>
  <si>
    <t>Joel Arturo Peña</t>
  </si>
  <si>
    <t>Francisco A. de Leon</t>
  </si>
  <si>
    <t>Irving Batista (Viaticos)</t>
  </si>
  <si>
    <t>000471</t>
  </si>
  <si>
    <t>000472</t>
  </si>
  <si>
    <t>000473</t>
  </si>
  <si>
    <t>000474</t>
  </si>
  <si>
    <t>000475</t>
  </si>
  <si>
    <t>000476</t>
  </si>
  <si>
    <t>000477</t>
  </si>
  <si>
    <t>Jorge O. Rodriguez (Viaticos)</t>
  </si>
  <si>
    <t>Balance anterior al 31/01/2017</t>
  </si>
  <si>
    <t>MARZO</t>
  </si>
  <si>
    <t>OOO478</t>
  </si>
  <si>
    <t>OOO479</t>
  </si>
  <si>
    <t>OOO480</t>
  </si>
  <si>
    <t>OOO481</t>
  </si>
  <si>
    <t>OOO482</t>
  </si>
  <si>
    <t>OOO483</t>
  </si>
  <si>
    <t>OOO484</t>
  </si>
  <si>
    <t>OOO485</t>
  </si>
  <si>
    <t>OOO486</t>
  </si>
  <si>
    <t>OOO487</t>
  </si>
  <si>
    <t>OOO488</t>
  </si>
  <si>
    <t>OOO489</t>
  </si>
  <si>
    <t>Juan Fco. Cordero ( Viaticos )</t>
  </si>
  <si>
    <t>Julia E. Tavarez ( Viaticos )</t>
  </si>
  <si>
    <t>Babaji C. Peñalo</t>
  </si>
  <si>
    <t>Talleres Santa Cruz</t>
  </si>
  <si>
    <t>Secundino Capellan ( Viaticos )</t>
  </si>
  <si>
    <t>Walquidia M. Cano</t>
  </si>
  <si>
    <t>Balance anterior al 28/02/2017</t>
  </si>
  <si>
    <t>Balance anterior al 31/03/2017</t>
  </si>
  <si>
    <t>490</t>
  </si>
  <si>
    <t>Colector de I. Internos</t>
  </si>
  <si>
    <t>491</t>
  </si>
  <si>
    <t>492</t>
  </si>
  <si>
    <t>493</t>
  </si>
  <si>
    <t>494</t>
  </si>
  <si>
    <t>495</t>
  </si>
  <si>
    <t>Balance anterior al 30/04/2017</t>
  </si>
  <si>
    <t>496</t>
  </si>
  <si>
    <t>Editora Listin Diario</t>
  </si>
  <si>
    <t xml:space="preserve">                     BENEFICIARIO                             </t>
  </si>
  <si>
    <t xml:space="preserve">                      BENEFICIARIO                             </t>
  </si>
  <si>
    <t>Secundino Capellan ( viaticos )</t>
  </si>
  <si>
    <t>Aneudys Ciriaco ( viaticos 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</si>
  <si>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</si>
  <si>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</si>
  <si>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</si>
  <si>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</si>
  <si>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</si>
  <si>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</si>
  <si>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</si>
  <si>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</si>
  <si>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</si>
  <si>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</si>
  <si>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</si>
  <si>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</si>
  <si>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</si>
  <si>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Auto Tecnica Brazil</t>
  </si>
  <si>
    <t>Tommy Auto Techonogy</t>
  </si>
  <si>
    <t>Viamar, S.A</t>
  </si>
  <si>
    <t>Fabio Batista</t>
  </si>
  <si>
    <t>Aneudy Ciriaco (Viaticos )</t>
  </si>
  <si>
    <t>Arzobispado de Santo Domingo</t>
  </si>
  <si>
    <t>Anmepro</t>
  </si>
  <si>
    <t>Omar Bautista ( Viaticos )</t>
  </si>
  <si>
    <t>José Luis Then (Viaticos )</t>
  </si>
  <si>
    <t>Balance anterior al 31/05/2017</t>
  </si>
  <si>
    <t>)))</t>
  </si>
  <si>
    <t>Balance anterior al 31/07/2017</t>
  </si>
  <si>
    <t>509</t>
  </si>
  <si>
    <t>510</t>
  </si>
  <si>
    <t>511</t>
  </si>
  <si>
    <t>512</t>
  </si>
  <si>
    <t>513</t>
  </si>
  <si>
    <t>514</t>
  </si>
  <si>
    <t>515</t>
  </si>
  <si>
    <t>Secundino Capellan (Viaticos )</t>
  </si>
  <si>
    <t>Aneudy Ciriaco ( Viaticos)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</si>
  <si>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</si>
  <si>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</si>
  <si>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</si>
  <si>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</si>
  <si>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</si>
  <si>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</si>
  <si>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</si>
  <si>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</si>
  <si>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</si>
  <si>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</si>
  <si>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</si>
  <si>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</si>
  <si>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Omar E. Bautista (Viaticos)</t>
  </si>
  <si>
    <t>Fundacion  Innovatty</t>
  </si>
  <si>
    <t>Romaca Industrial</t>
  </si>
  <si>
    <t>José Luis Then (Viaticos)</t>
  </si>
  <si>
    <t>Porfirio Alejo Moscoso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</si>
  <si>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</si>
  <si>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</si>
  <si>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</si>
  <si>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</si>
  <si>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</si>
  <si>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</si>
  <si>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</si>
  <si>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</si>
  <si>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</si>
  <si>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</si>
  <si>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</si>
  <si>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</si>
  <si>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</si>
  <si>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Balance anterior al 30/09/2017</t>
  </si>
  <si>
    <t>Geral Cont. Vicente</t>
  </si>
  <si>
    <t>Cristian J.Taveras</t>
  </si>
  <si>
    <t>Julio A. Moretta</t>
  </si>
  <si>
    <t>Antonio P. Hache</t>
  </si>
  <si>
    <t>Porfirio A. Moscoso</t>
  </si>
  <si>
    <t>Tommy Auto Tecnology</t>
  </si>
  <si>
    <t>Ramon David Rodriguez</t>
  </si>
  <si>
    <t>000539</t>
  </si>
  <si>
    <t>000540</t>
  </si>
  <si>
    <t>000541</t>
  </si>
  <si>
    <t>000542</t>
  </si>
  <si>
    <t>000543</t>
  </si>
  <si>
    <t>000544</t>
  </si>
  <si>
    <t>000545</t>
  </si>
  <si>
    <t>000546</t>
  </si>
  <si>
    <t>000547</t>
  </si>
  <si>
    <t>000548</t>
  </si>
  <si>
    <t>000549</t>
  </si>
  <si>
    <t>000550</t>
  </si>
  <si>
    <t>Asociacion Dom. De Mujeres Empresarias</t>
  </si>
  <si>
    <t>Hpe Happy Party Express</t>
  </si>
  <si>
    <t>Geral Contreras Vicente</t>
  </si>
  <si>
    <t>Julio A. Feliz Moretta</t>
  </si>
  <si>
    <t>Abel de Jesus Vasquez Jimenez</t>
  </si>
  <si>
    <t>000551</t>
  </si>
  <si>
    <t>000552</t>
  </si>
  <si>
    <t>Andres Cuello ( Viaticos )</t>
  </si>
  <si>
    <t>Administradora de Recursos Humanos</t>
  </si>
  <si>
    <t>Aneudys Ciriaco ( Viaticos)</t>
  </si>
  <si>
    <t>Wikady Dume</t>
  </si>
  <si>
    <t>Tommy Auto Technology</t>
  </si>
  <si>
    <t>N/D Comisiones y Gastos Bancarios</t>
  </si>
  <si>
    <t>Viamar, S.A.</t>
  </si>
  <si>
    <t>Julio Alcantara (Caja Chica)</t>
  </si>
  <si>
    <t>PREPARADO POR:</t>
  </si>
  <si>
    <t>REVISADO POR:</t>
  </si>
  <si>
    <t xml:space="preserve">LICDA. BELKYS DEOLEO </t>
  </si>
  <si>
    <t>LICDA. LUCRECIA RAMIREZ</t>
  </si>
  <si>
    <t>Contadora General</t>
  </si>
  <si>
    <t xml:space="preserve">                    Enc. Depto.Administrativo-Financiero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</si>
  <si>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</si>
  <si>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MES DE ENERO 2019</t>
  </si>
  <si>
    <t>Balance anterior al 31/12/2018</t>
  </si>
  <si>
    <t>Concepcion Gonzalez Perez</t>
  </si>
  <si>
    <t>Andres Norberto Cuello (Viaticos)</t>
  </si>
  <si>
    <t>Freddy Ciprian</t>
  </si>
  <si>
    <t>Jorge Rodriguez</t>
  </si>
  <si>
    <t>CONCEPTO</t>
  </si>
  <si>
    <t xml:space="preserve">                                                                                                       ESTADOS DE INGRESOS Y EGRESOS</t>
  </si>
  <si>
    <t xml:space="preserve">                                                                  </t>
  </si>
  <si>
    <t xml:space="preserve">      </t>
  </si>
  <si>
    <t xml:space="preserve">                                           </t>
  </si>
  <si>
    <t xml:space="preserve">                              </t>
  </si>
  <si>
    <t xml:space="preserve">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</si>
  <si>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</si>
  <si>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Contador</t>
  </si>
  <si>
    <t>APROBADO POR:</t>
  </si>
  <si>
    <t xml:space="preserve">                                                                   MES DE  JUNIO 2022</t>
  </si>
  <si>
    <t>Balance anterior al 31/05/2022</t>
  </si>
  <si>
    <t>Primera Regularizacion Fondo Reponible Año 20221</t>
  </si>
  <si>
    <t>DGCP-3792</t>
  </si>
  <si>
    <t>Erickson Grullon</t>
  </si>
  <si>
    <t>Pablo Vicente</t>
  </si>
  <si>
    <t>Frankeiry Sanchez</t>
  </si>
  <si>
    <t>Aneudy Ciriaco</t>
  </si>
  <si>
    <t>Afortunado Canario</t>
  </si>
  <si>
    <t>Indira Ramírez</t>
  </si>
  <si>
    <t>Dahiana Goris</t>
  </si>
  <si>
    <t>Jose Encarnación</t>
  </si>
  <si>
    <t>Juan Luis Bautista</t>
  </si>
  <si>
    <t>Marcos Rodríguez</t>
  </si>
  <si>
    <t>Wanner Hernandez</t>
  </si>
  <si>
    <t>Abel Vasquez</t>
  </si>
  <si>
    <t>Ysis Poche</t>
  </si>
  <si>
    <t>Rafael Rodríguez Soto</t>
  </si>
  <si>
    <t xml:space="preserve">Carlos Pimentel </t>
  </si>
  <si>
    <t xml:space="preserve">Alexis Alcantara </t>
  </si>
  <si>
    <t>Pablo Miranda</t>
  </si>
  <si>
    <t xml:space="preserve">Taller de capacitaciones en Compras Públicas </t>
  </si>
  <si>
    <t>"</t>
  </si>
  <si>
    <t>"        "</t>
  </si>
  <si>
    <t>DGCP-4418</t>
  </si>
  <si>
    <t>Capacitaciones sobre el Indicador de Compras SISMAP</t>
  </si>
  <si>
    <t>DGCP-4420</t>
  </si>
  <si>
    <t>Ruben Mañón</t>
  </si>
  <si>
    <t>Aurelio Maracallo</t>
  </si>
  <si>
    <t xml:space="preserve">Domingo Solis </t>
  </si>
  <si>
    <t>Antonia Soledad Paulino</t>
  </si>
  <si>
    <t>Capacitaciones sobre SISMAP y visita a Cooperativa</t>
  </si>
  <si>
    <t>Tarjeta Visa Corporativa</t>
  </si>
  <si>
    <t>T-1104</t>
  </si>
  <si>
    <t xml:space="preserve">Tercer pago servicio de tarjeta de credito </t>
  </si>
  <si>
    <t>DGCP-4413</t>
  </si>
  <si>
    <t>Arialdi de la Cruz</t>
  </si>
  <si>
    <t>Jesús M. Colón Polanco</t>
  </si>
  <si>
    <t>Capacitaciones del SISMAP y visita a la Sucursal Santiago</t>
  </si>
  <si>
    <t>Servicios de mantenimiento de vehículo</t>
  </si>
  <si>
    <t>DGCP-4911</t>
  </si>
  <si>
    <t>Capacitación sobre el Indicador 4.0 del SISMAP</t>
  </si>
  <si>
    <t>DGCP-4949</t>
  </si>
  <si>
    <t>Ruth Henriquez</t>
  </si>
  <si>
    <t>Participación en Rueda de Negocios del Sector Público</t>
  </si>
  <si>
    <t xml:space="preserve">Edimig Bobadilla </t>
  </si>
  <si>
    <t>Jose Castillo</t>
  </si>
  <si>
    <t>Nicole Lazala</t>
  </si>
  <si>
    <t>Rosangela Mañón</t>
  </si>
  <si>
    <t>Karina Taveras</t>
  </si>
  <si>
    <t>Crystal Fiallo</t>
  </si>
  <si>
    <t xml:space="preserve">Jireh Rosario </t>
  </si>
  <si>
    <t xml:space="preserve">Jose Marte </t>
  </si>
  <si>
    <t>DGCP-4679</t>
  </si>
  <si>
    <t>Mabel Infante</t>
  </si>
  <si>
    <t>Juan Figueroa</t>
  </si>
  <si>
    <t>Larissa Salcedo</t>
  </si>
  <si>
    <t xml:space="preserve">Heidy Villamil </t>
  </si>
  <si>
    <t xml:space="preserve">Francia T. Javier </t>
  </si>
  <si>
    <t xml:space="preserve">Laurabel Peralta </t>
  </si>
  <si>
    <t>Marieti Lopez Hernandez</t>
  </si>
  <si>
    <t xml:space="preserve">Participación en Rueda de Negocios </t>
  </si>
  <si>
    <t xml:space="preserve">Entrega de Correspondencias </t>
  </si>
  <si>
    <t>DGCP-4950</t>
  </si>
  <si>
    <t>Orlando Matos</t>
  </si>
  <si>
    <t xml:space="preserve">Rueda de Negocios y visita a Cooperativa </t>
  </si>
  <si>
    <t>DGCP-4952</t>
  </si>
  <si>
    <t>John Martinez</t>
  </si>
  <si>
    <t>Gloria Givans</t>
  </si>
  <si>
    <t>Emilennys Jimenez</t>
  </si>
  <si>
    <t>María C. Rijo</t>
  </si>
  <si>
    <t>Implementación del Monitoreo de Calidad Oficina Santiago</t>
  </si>
  <si>
    <t>DGCP-5014</t>
  </si>
  <si>
    <t>Jose Castillo Sanchez</t>
  </si>
  <si>
    <t>Juan Martínez Recio</t>
  </si>
  <si>
    <t xml:space="preserve">Mildred Batista </t>
  </si>
  <si>
    <t>Reunión de apoyo a Programa que financiará el Banco C.</t>
  </si>
  <si>
    <t xml:space="preserve">                                                            DIRECCIÓN GENERAL DE CONTRATACIONES PÚBLICAS </t>
  </si>
  <si>
    <t>Merly L. Mejía F.</t>
  </si>
  <si>
    <t>Belkys De Oleo</t>
  </si>
  <si>
    <t>Martha L. Contreras M.</t>
  </si>
  <si>
    <t xml:space="preserve">       Enc. Depto.Administrativo-Financiero</t>
  </si>
  <si>
    <t xml:space="preserve">                                                                   MES DE  JULIO 2022</t>
  </si>
  <si>
    <t>Balance anterior al 30/06/2022</t>
  </si>
  <si>
    <t>Autorización para transferencia (Viaticos)</t>
  </si>
  <si>
    <t>Visita  Instituto del Tabaco en Santiago  y Taller del SISMAP</t>
  </si>
  <si>
    <t>Encuentro con Directivos del Instituto del Tabaco</t>
  </si>
  <si>
    <t xml:space="preserve">Tarjeta Visa Corporativa </t>
  </si>
  <si>
    <t>Capacitaciones sobre el Indicador 4.0 del SISMAP</t>
  </si>
  <si>
    <t>Julio Antono Alcantara Galvan</t>
  </si>
  <si>
    <t xml:space="preserve">Reposición de Caja Chica </t>
  </si>
  <si>
    <t>Entrega de correspondencias y Taller del SISMAP</t>
  </si>
  <si>
    <t>Segunda regularización del Fondo Reponible 2022-02</t>
  </si>
  <si>
    <t xml:space="preserve">Colector de Impuestos Internos </t>
  </si>
  <si>
    <t>Cheque de Administración para pago de Impuestos</t>
  </si>
  <si>
    <t xml:space="preserve">Comisiones y Gastos Bancarios </t>
  </si>
  <si>
    <t>Cuarto pago, servicio de soporte virtual digital ocean.com</t>
  </si>
  <si>
    <t>Transferencia bancaria</t>
  </si>
  <si>
    <t>Jardín Botánico Nacional</t>
  </si>
  <si>
    <t>Servicios de alquiler de Auditorio para realizar taller</t>
  </si>
  <si>
    <t>Reunión con Proveedores del Estado Villa Poppy Constanza</t>
  </si>
  <si>
    <t>Balance anterior al 30/07/2022</t>
  </si>
  <si>
    <t xml:space="preserve">                                                                   MES DE  AGOSTO 2022</t>
  </si>
  <si>
    <t>Fundación Sostenibilidad 3Rs</t>
  </si>
  <si>
    <t>Recogida de residuos reciclables: abril, mayo y junio 2022</t>
  </si>
  <si>
    <t>Fredy Ciprian Jímenez</t>
  </si>
  <si>
    <t>Servicios de mantenimiento de jardín</t>
  </si>
  <si>
    <t>Participación  Congreso Internacional Derecho Regulación</t>
  </si>
  <si>
    <t>Entrega de correspondencias al interior del país</t>
  </si>
  <si>
    <t>Taller de Sensibilización del SISMAP</t>
  </si>
  <si>
    <t>Entrega de correspondencias y trabajos en oficina Santiago</t>
  </si>
  <si>
    <t>Participación en el Quinto Plan de Accion de Gobierno</t>
  </si>
  <si>
    <t xml:space="preserve">Quinto pago Servicios </t>
  </si>
  <si>
    <t xml:space="preserve">                                                                   MES DE  SEPTIEMBRE 2022</t>
  </si>
  <si>
    <t>No. DE CHEQUE /</t>
  </si>
  <si>
    <t>TRANSFERENCIAS</t>
  </si>
  <si>
    <t>Balance anterior al 31/08/2022</t>
  </si>
  <si>
    <t xml:space="preserve">Sexto Pago Servicio de Soporte Virtual Digital Ocean </t>
  </si>
  <si>
    <t>DGCP-6289</t>
  </si>
  <si>
    <t>Autorizacion P/Transferencia (Viaticos )</t>
  </si>
  <si>
    <t>Presentacion de Logros y Entrega de Reconoc.</t>
  </si>
  <si>
    <t>DGCP-6520</t>
  </si>
  <si>
    <t>Elaboracion del 5to. Plan de Accion de Gobierno</t>
  </si>
  <si>
    <t>Multigrabado,S.R.L.</t>
  </si>
  <si>
    <t>Adquisicion Placas de Reconocimiento</t>
  </si>
  <si>
    <t>Servicos de Mantenimiento p/Vehiculo DGCP.</t>
  </si>
  <si>
    <t>13/09/20225</t>
  </si>
  <si>
    <t>DGCP-6591</t>
  </si>
  <si>
    <t>DGCP-6936</t>
  </si>
  <si>
    <t>Trabajos de Mantenimiento Sucursal de Santiago</t>
  </si>
  <si>
    <t>Julio A. Alcantara Galvan</t>
  </si>
  <si>
    <t>Reposicion de Caja Chica</t>
  </si>
  <si>
    <t>Daf Trading, S.R.L</t>
  </si>
  <si>
    <t>Adquisicion de Bateria p/uso de la Planta Electrica</t>
  </si>
  <si>
    <t>31/09/2022</t>
  </si>
  <si>
    <t>PREPARADO Y REVISADO POR:</t>
  </si>
  <si>
    <t xml:space="preserve">                      LICDA. MARTHA L. CONTRERAS M.</t>
  </si>
  <si>
    <r>
      <t xml:space="preserve">                                           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</si>
  <si>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MES DE OCTUBRE 2022</t>
  </si>
  <si>
    <t>ESTADOS DE INGRESOS Y EGRESOS</t>
  </si>
  <si>
    <t xml:space="preserve">DIRECCIÓN GENERAL DE CONTRATACIONES PÚBLICAS </t>
  </si>
  <si>
    <t>Balance anterior al 30/09/2022</t>
  </si>
  <si>
    <t>DGCP-7120</t>
  </si>
  <si>
    <t>Comisiones por mora e intereses de tarjetas Visa Flotilla</t>
  </si>
  <si>
    <t>Banco de Reservas</t>
  </si>
  <si>
    <t>DGCP-7203</t>
  </si>
  <si>
    <t>Pago de ITBIS correspondiente al período septiembre 2022</t>
  </si>
  <si>
    <t>DGCP-7207</t>
  </si>
  <si>
    <t>Pago de IR-17 correspondiente al período septiembre 2022</t>
  </si>
  <si>
    <t>DGCP-7392</t>
  </si>
  <si>
    <t>Participación en Feria de Emprendimiento y Juventud 2022</t>
  </si>
  <si>
    <t xml:space="preserve">Comisiones y gastos bancarios </t>
  </si>
  <si>
    <t>Septimo pago servicio de soporte virtual Digital Ocean</t>
  </si>
  <si>
    <t xml:space="preserve">Disponibilidad bancaria </t>
  </si>
  <si>
    <t>Cheque en transito de fecha 28/09/2022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</si>
</sst>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sz val="22"/>
      <color theme="1"/>
      <name val="Edwardian Script ITC"/>
      <family val="4"/>
    </font>
    <font>
      <b/>
      <sz val="9"/>
      <name val="Arial"/>
      <family val="2"/>
    </font>
    <font>
      <sz val="9"/>
      <color rgb="FFFF0000"/>
      <name val="Arial"/>
      <family val="2"/>
    </font>
    <font>
      <sz val="11"/>
      <color rgb="FFFF0000"/>
      <name val="Book Antiqua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Batang"/>
      <family val="1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24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4F81BD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164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164" fontId="7" fillId="0" borderId="11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164" fontId="8" fillId="0" borderId="10" xfId="1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164" fontId="10" fillId="0" borderId="8" xfId="1" applyFont="1" applyBorder="1" applyAlignment="1">
      <alignment horizontal="right" vertical="center"/>
    </xf>
    <xf numFmtId="164" fontId="10" fillId="0" borderId="0" xfId="1" applyFont="1" applyAlignment="1">
      <alignment vertical="center" wrapText="1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9" fontId="11" fillId="2" borderId="12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0" fontId="13" fillId="0" borderId="0" xfId="0" applyFont="1"/>
    <xf numFmtId="164" fontId="10" fillId="0" borderId="14" xfId="1" applyFont="1" applyBorder="1" applyAlignment="1">
      <alignment horizontal="right" vertical="center"/>
    </xf>
    <xf numFmtId="14" fontId="12" fillId="0" borderId="6" xfId="0" applyNumberFormat="1" applyFont="1" applyBorder="1" applyAlignment="1">
      <alignment horizontal="right" vertical="center"/>
    </xf>
    <xf numFmtId="4" fontId="12" fillId="2" borderId="6" xfId="0" applyNumberFormat="1" applyFont="1" applyFill="1" applyBorder="1" applyAlignment="1">
      <alignment horizontal="right"/>
    </xf>
    <xf numFmtId="164" fontId="10" fillId="0" borderId="6" xfId="1" applyFont="1" applyBorder="1" applyAlignment="1">
      <alignment vertical="center" wrapText="1"/>
    </xf>
    <xf numFmtId="164" fontId="14" fillId="0" borderId="13" xfId="1" applyFont="1" applyBorder="1" applyAlignment="1">
      <alignment vertical="center" wrapText="1"/>
    </xf>
    <xf numFmtId="14" fontId="8" fillId="2" borderId="15" xfId="0" applyNumberFormat="1" applyFont="1" applyFill="1" applyBorder="1"/>
    <xf numFmtId="49" fontId="8" fillId="2" borderId="12" xfId="0" applyNumberFormat="1" applyFont="1" applyFill="1" applyBorder="1" applyAlignment="1">
      <alignment horizontal="center"/>
    </xf>
    <xf numFmtId="14" fontId="8" fillId="2" borderId="9" xfId="0" applyNumberFormat="1" applyFont="1" applyFill="1" applyBorder="1"/>
    <xf numFmtId="14" fontId="15" fillId="2" borderId="9" xfId="0" applyNumberFormat="1" applyFont="1" applyFill="1" applyBorder="1"/>
    <xf numFmtId="49" fontId="15" fillId="2" borderId="12" xfId="0" applyNumberFormat="1" applyFont="1" applyFill="1" applyBorder="1" applyAlignment="1">
      <alignment horizontal="center"/>
    </xf>
    <xf numFmtId="0" fontId="15" fillId="2" borderId="10" xfId="0" applyFont="1" applyFill="1" applyBorder="1" applyAlignment="1">
      <alignment vertical="center"/>
    </xf>
    <xf numFmtId="164" fontId="15" fillId="2" borderId="10" xfId="1" applyFont="1" applyFill="1" applyBorder="1" applyAlignment="1">
      <alignment horizontal="right" vertical="center"/>
    </xf>
    <xf numFmtId="4" fontId="16" fillId="2" borderId="6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vertical="center"/>
    </xf>
    <xf numFmtId="14" fontId="17" fillId="2" borderId="9" xfId="0" applyNumberFormat="1" applyFont="1" applyFill="1" applyBorder="1"/>
    <xf numFmtId="14" fontId="18" fillId="0" borderId="1" xfId="0" applyNumberFormat="1" applyFont="1" applyBorder="1" applyAlignment="1">
      <alignment horizontal="left" vertical="center"/>
    </xf>
    <xf numFmtId="0" fontId="19" fillId="0" borderId="7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164" fontId="18" fillId="0" borderId="8" xfId="1" applyFont="1" applyBorder="1" applyAlignment="1">
      <alignment horizontal="right" vertical="center"/>
    </xf>
    <xf numFmtId="164" fontId="18" fillId="0" borderId="0" xfId="1" applyFont="1" applyAlignment="1">
      <alignment vertical="center" wrapText="1"/>
    </xf>
    <xf numFmtId="0" fontId="19" fillId="0" borderId="6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164" fontId="17" fillId="0" borderId="10" xfId="1" applyFont="1" applyBorder="1" applyAlignment="1">
      <alignment horizontal="right" vertical="center"/>
    </xf>
    <xf numFmtId="164" fontId="19" fillId="0" borderId="11" xfId="1" applyFont="1" applyBorder="1" applyAlignment="1">
      <alignment vertical="center" wrapText="1"/>
    </xf>
    <xf numFmtId="49" fontId="17" fillId="2" borderId="12" xfId="0" applyNumberFormat="1" applyFont="1" applyFill="1" applyBorder="1" applyAlignment="1">
      <alignment horizontal="center"/>
    </xf>
    <xf numFmtId="164" fontId="18" fillId="0" borderId="14" xfId="1" applyFont="1" applyBorder="1" applyAlignment="1">
      <alignment horizontal="right" vertical="center"/>
    </xf>
    <xf numFmtId="0" fontId="18" fillId="2" borderId="10" xfId="0" applyFont="1" applyFill="1" applyBorder="1" applyAlignment="1">
      <alignment vertical="center"/>
    </xf>
    <xf numFmtId="164" fontId="21" fillId="2" borderId="10" xfId="1" applyFont="1" applyFill="1" applyBorder="1" applyAlignment="1">
      <alignment horizontal="right" vertical="center"/>
    </xf>
    <xf numFmtId="0" fontId="17" fillId="0" borderId="6" xfId="0" applyFont="1" applyBorder="1" applyAlignment="1">
      <alignment vertical="center"/>
    </xf>
    <xf numFmtId="164" fontId="17" fillId="0" borderId="6" xfId="1" applyFont="1" applyBorder="1" applyAlignment="1">
      <alignment horizontal="right" vertical="center"/>
    </xf>
    <xf numFmtId="164" fontId="18" fillId="0" borderId="6" xfId="1" applyFont="1" applyBorder="1" applyAlignment="1">
      <alignment vertical="center" wrapText="1"/>
    </xf>
    <xf numFmtId="14" fontId="12" fillId="3" borderId="6" xfId="0" applyNumberFormat="1" applyFont="1" applyFill="1" applyBorder="1" applyAlignment="1">
      <alignment horizontal="right" vertical="center"/>
    </xf>
    <xf numFmtId="49" fontId="11" fillId="3" borderId="12" xfId="0" applyNumberFormat="1" applyFont="1" applyFill="1" applyBorder="1" applyAlignment="1">
      <alignment horizontal="center"/>
    </xf>
    <xf numFmtId="0" fontId="17" fillId="3" borderId="6" xfId="0" applyFont="1" applyFill="1" applyBorder="1" applyAlignment="1">
      <alignment vertical="center"/>
    </xf>
    <xf numFmtId="164" fontId="17" fillId="3" borderId="10" xfId="1" applyFont="1" applyFill="1" applyBorder="1" applyAlignment="1">
      <alignment horizontal="right" vertical="center"/>
    </xf>
    <xf numFmtId="164" fontId="22" fillId="3" borderId="13" xfId="1" applyFont="1" applyFill="1" applyBorder="1" applyAlignment="1">
      <alignment horizontal="right" vertical="center" wrapText="1"/>
    </xf>
    <xf numFmtId="164" fontId="18" fillId="3" borderId="14" xfId="1" applyFont="1" applyFill="1" applyBorder="1" applyAlignment="1">
      <alignment horizontal="right" vertical="center"/>
    </xf>
    <xf numFmtId="17" fontId="23" fillId="0" borderId="0" xfId="0" applyNumberFormat="1" applyFont="1" applyAlignment="1">
      <alignment horizontal="center" vertical="center"/>
    </xf>
    <xf numFmtId="14" fontId="17" fillId="2" borderId="10" xfId="0" applyNumberFormat="1" applyFont="1" applyFill="1" applyBorder="1"/>
    <xf numFmtId="14" fontId="18" fillId="0" borderId="16" xfId="0" applyNumberFormat="1" applyFont="1" applyBorder="1" applyAlignment="1">
      <alignment horizontal="left" vertical="center"/>
    </xf>
    <xf numFmtId="0" fontId="19" fillId="0" borderId="17" xfId="0" applyFont="1" applyBorder="1" applyAlignment="1">
      <alignment vertical="center"/>
    </xf>
    <xf numFmtId="164" fontId="18" fillId="0" borderId="18" xfId="1" applyFont="1" applyBorder="1" applyAlignment="1">
      <alignment horizontal="right" vertical="center"/>
    </xf>
    <xf numFmtId="0" fontId="5" fillId="3" borderId="19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14" fontId="12" fillId="0" borderId="13" xfId="0" applyNumberFormat="1" applyFont="1" applyBorder="1" applyAlignment="1">
      <alignment horizontal="right" vertical="center"/>
    </xf>
    <xf numFmtId="49" fontId="11" fillId="2" borderId="25" xfId="0" applyNumberFormat="1" applyFont="1" applyFill="1" applyBorder="1" applyAlignment="1">
      <alignment horizontal="center"/>
    </xf>
    <xf numFmtId="0" fontId="17" fillId="0" borderId="13" xfId="0" applyFont="1" applyBorder="1" applyAlignment="1">
      <alignment vertical="center"/>
    </xf>
    <xf numFmtId="164" fontId="17" fillId="0" borderId="13" xfId="1" applyFont="1" applyBorder="1" applyAlignment="1">
      <alignment horizontal="right" vertical="center"/>
    </xf>
    <xf numFmtId="4" fontId="12" fillId="2" borderId="13" xfId="0" applyNumberFormat="1" applyFont="1" applyFill="1" applyBorder="1" applyAlignment="1">
      <alignment horizontal="right"/>
    </xf>
    <xf numFmtId="14" fontId="12" fillId="3" borderId="26" xfId="0" applyNumberFormat="1" applyFont="1" applyFill="1" applyBorder="1" applyAlignment="1">
      <alignment horizontal="right" vertical="center"/>
    </xf>
    <xf numFmtId="49" fontId="11" fillId="3" borderId="27" xfId="0" applyNumberFormat="1" applyFont="1" applyFill="1" applyBorder="1" applyAlignment="1">
      <alignment horizontal="center"/>
    </xf>
    <xf numFmtId="0" fontId="17" fillId="3" borderId="27" xfId="0" applyFont="1" applyFill="1" applyBorder="1" applyAlignment="1">
      <alignment vertical="center"/>
    </xf>
    <xf numFmtId="164" fontId="17" fillId="3" borderId="28" xfId="1" applyFont="1" applyFill="1" applyBorder="1" applyAlignment="1">
      <alignment horizontal="right" vertical="center"/>
    </xf>
    <xf numFmtId="164" fontId="22" fillId="3" borderId="27" xfId="1" applyFont="1" applyFill="1" applyBorder="1" applyAlignment="1">
      <alignment horizontal="right" vertical="center" wrapText="1"/>
    </xf>
    <xf numFmtId="164" fontId="18" fillId="3" borderId="29" xfId="1" applyFont="1" applyFill="1" applyBorder="1" applyAlignment="1">
      <alignment horizontal="right" vertical="center"/>
    </xf>
    <xf numFmtId="17" fontId="24" fillId="0" borderId="0" xfId="0" applyNumberFormat="1" applyFont="1" applyAlignment="1">
      <alignment horizontal="center" vertical="center"/>
    </xf>
    <xf numFmtId="14" fontId="11" fillId="2" borderId="15" xfId="0" applyNumberFormat="1" applyFont="1" applyFill="1" applyBorder="1"/>
    <xf numFmtId="0" fontId="19" fillId="0" borderId="12" xfId="0" applyFont="1" applyBorder="1" applyAlignment="1">
      <alignment vertical="center"/>
    </xf>
    <xf numFmtId="0" fontId="0" fillId="0" borderId="6" xfId="0" applyBorder="1"/>
    <xf numFmtId="0" fontId="17" fillId="0" borderId="30" xfId="0" applyFont="1" applyBorder="1" applyAlignment="1">
      <alignment vertical="center"/>
    </xf>
    <xf numFmtId="164" fontId="18" fillId="0" borderId="6" xfId="1" applyFont="1" applyBorder="1" applyAlignment="1">
      <alignment horizontal="right" vertical="center"/>
    </xf>
    <xf numFmtId="0" fontId="25" fillId="3" borderId="27" xfId="0" applyFont="1" applyFill="1" applyBorder="1" applyAlignment="1">
      <alignment vertical="center"/>
    </xf>
    <xf numFmtId="0" fontId="20" fillId="0" borderId="30" xfId="0" applyFont="1" applyBorder="1" applyAlignment="1">
      <alignment vertical="center"/>
    </xf>
    <xf numFmtId="164" fontId="0" fillId="0" borderId="0" xfId="0" applyNumberFormat="1"/>
    <xf numFmtId="14" fontId="17" fillId="2" borderId="15" xfId="0" applyNumberFormat="1" applyFont="1" applyFill="1" applyBorder="1"/>
    <xf numFmtId="14" fontId="17" fillId="2" borderId="31" xfId="0" applyNumberFormat="1" applyFont="1" applyFill="1" applyBorder="1"/>
    <xf numFmtId="0" fontId="14" fillId="3" borderId="23" xfId="0" applyFont="1" applyFill="1" applyBorder="1" applyAlignment="1">
      <alignment vertical="center"/>
    </xf>
    <xf numFmtId="0" fontId="18" fillId="0" borderId="32" xfId="0" applyFont="1" applyBorder="1" applyAlignment="1">
      <alignment horizontal="center" vertical="center"/>
    </xf>
    <xf numFmtId="0" fontId="18" fillId="0" borderId="30" xfId="0" applyFont="1" applyBorder="1" applyAlignment="1">
      <alignment vertical="center"/>
    </xf>
    <xf numFmtId="164" fontId="18" fillId="0" borderId="10" xfId="1" applyFont="1" applyBorder="1" applyAlignment="1">
      <alignment horizontal="right" vertical="center"/>
    </xf>
    <xf numFmtId="0" fontId="2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14" fontId="12" fillId="2" borderId="0" xfId="0" applyNumberFormat="1" applyFont="1" applyFill="1" applyBorder="1" applyAlignment="1">
      <alignment horizontal="right" vertical="center"/>
    </xf>
    <xf numFmtId="49" fontId="11" fillId="2" borderId="0" xfId="0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vertical="center"/>
    </xf>
    <xf numFmtId="164" fontId="17" fillId="2" borderId="0" xfId="1" applyFont="1" applyFill="1" applyBorder="1" applyAlignment="1">
      <alignment horizontal="right" vertical="center"/>
    </xf>
    <xf numFmtId="164" fontId="22" fillId="2" borderId="0" xfId="1" applyFont="1" applyFill="1" applyBorder="1" applyAlignment="1">
      <alignment horizontal="right" vertical="center" wrapText="1"/>
    </xf>
    <xf numFmtId="164" fontId="18" fillId="2" borderId="0" xfId="1" applyFont="1" applyFill="1" applyBorder="1" applyAlignment="1">
      <alignment horizontal="right" vertical="center"/>
    </xf>
    <xf numFmtId="164" fontId="25" fillId="2" borderId="0" xfId="1" applyFont="1" applyFill="1" applyBorder="1" applyAlignment="1">
      <alignment horizontal="right" vertical="center"/>
    </xf>
    <xf numFmtId="164" fontId="22" fillId="2" borderId="0" xfId="1" applyFont="1" applyFill="1" applyBorder="1" applyAlignment="1">
      <alignment horizontal="right" vertical="center"/>
    </xf>
    <xf numFmtId="164" fontId="0" fillId="2" borderId="0" xfId="1" applyFont="1" applyFill="1"/>
    <xf numFmtId="0" fontId="20" fillId="0" borderId="0" xfId="0" applyFont="1"/>
    <xf numFmtId="0" fontId="0" fillId="2" borderId="0" xfId="0" applyFill="1"/>
    <xf numFmtId="0" fontId="17" fillId="0" borderId="0" xfId="0" applyFont="1"/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0" xfId="0" applyFont="1"/>
    <xf numFmtId="14" fontId="18" fillId="2" borderId="0" xfId="0" applyNumberFormat="1" applyFont="1" applyFill="1" applyBorder="1" applyAlignment="1">
      <alignment horizontal="right" vertical="center"/>
    </xf>
    <xf numFmtId="49" fontId="17" fillId="2" borderId="0" xfId="0" applyNumberFormat="1" applyFont="1" applyFill="1" applyBorder="1" applyAlignment="1">
      <alignment horizontal="center"/>
    </xf>
    <xf numFmtId="0" fontId="17" fillId="0" borderId="0" xfId="0" applyFont="1" applyAlignment="1"/>
    <xf numFmtId="14" fontId="17" fillId="2" borderId="6" xfId="0" applyNumberFormat="1" applyFont="1" applyFill="1" applyBorder="1" applyAlignment="1">
      <alignment horizontal="center"/>
    </xf>
    <xf numFmtId="0" fontId="18" fillId="0" borderId="6" xfId="0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14" fontId="18" fillId="0" borderId="6" xfId="0" applyNumberFormat="1" applyFont="1" applyBorder="1" applyAlignment="1">
      <alignment horizontal="center" vertical="center"/>
    </xf>
    <xf numFmtId="49" fontId="17" fillId="3" borderId="6" xfId="0" applyNumberFormat="1" applyFont="1" applyFill="1" applyBorder="1" applyAlignment="1">
      <alignment horizontal="center"/>
    </xf>
    <xf numFmtId="0" fontId="19" fillId="0" borderId="6" xfId="0" applyFont="1" applyBorder="1" applyAlignment="1">
      <alignment horizontal="center" vertical="center"/>
    </xf>
    <xf numFmtId="164" fontId="18" fillId="0" borderId="6" xfId="1" applyFont="1" applyBorder="1" applyAlignment="1">
      <alignment horizontal="center" vertical="center"/>
    </xf>
    <xf numFmtId="164" fontId="18" fillId="0" borderId="6" xfId="1" applyFont="1" applyBorder="1" applyAlignment="1">
      <alignment horizontal="center" vertical="center" wrapText="1"/>
    </xf>
    <xf numFmtId="164" fontId="17" fillId="0" borderId="6" xfId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4" fontId="18" fillId="3" borderId="6" xfId="0" applyNumberFormat="1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164" fontId="25" fillId="3" borderId="6" xfId="1" applyFont="1" applyFill="1" applyBorder="1" applyAlignment="1">
      <alignment horizontal="center" vertical="center"/>
    </xf>
    <xf numFmtId="164" fontId="22" fillId="3" borderId="6" xfId="1" applyFont="1" applyFill="1" applyBorder="1" applyAlignment="1">
      <alignment horizontal="center" vertical="center" wrapText="1"/>
    </xf>
    <xf numFmtId="164" fontId="22" fillId="3" borderId="6" xfId="1" applyFont="1" applyFill="1" applyBorder="1" applyAlignment="1">
      <alignment horizontal="center" vertical="center"/>
    </xf>
    <xf numFmtId="14" fontId="17" fillId="4" borderId="6" xfId="0" applyNumberFormat="1" applyFont="1" applyFill="1" applyBorder="1" applyAlignment="1">
      <alignment horizontal="center"/>
    </xf>
    <xf numFmtId="4" fontId="20" fillId="0" borderId="6" xfId="0" applyNumberFormat="1" applyFont="1" applyBorder="1" applyAlignment="1">
      <alignment horizontal="center" vertical="center" wrapText="1"/>
    </xf>
    <xf numFmtId="14" fontId="18" fillId="4" borderId="6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14" fontId="18" fillId="2" borderId="0" xfId="0" applyNumberFormat="1" applyFont="1" applyFill="1" applyBorder="1" applyAlignment="1">
      <alignment vertical="center"/>
    </xf>
    <xf numFmtId="49" fontId="17" fillId="2" borderId="0" xfId="0" applyNumberFormat="1" applyFont="1" applyFill="1" applyBorder="1" applyAlignment="1"/>
    <xf numFmtId="164" fontId="17" fillId="2" borderId="0" xfId="1" applyFont="1" applyFill="1" applyBorder="1" applyAlignment="1">
      <alignment vertical="center"/>
    </xf>
    <xf numFmtId="164" fontId="22" fillId="2" borderId="0" xfId="1" applyFont="1" applyFill="1" applyBorder="1" applyAlignment="1">
      <alignment vertical="center" wrapText="1"/>
    </xf>
    <xf numFmtId="164" fontId="18" fillId="2" borderId="0" xfId="1" applyFont="1" applyFill="1" applyBorder="1" applyAlignment="1">
      <alignment vertical="center"/>
    </xf>
    <xf numFmtId="0" fontId="30" fillId="0" borderId="0" xfId="0" applyFont="1" applyAlignment="1"/>
    <xf numFmtId="0" fontId="31" fillId="0" borderId="0" xfId="0" applyFont="1" applyAlignment="1"/>
    <xf numFmtId="0" fontId="25" fillId="0" borderId="0" xfId="0" applyFont="1" applyAlignment="1"/>
    <xf numFmtId="0" fontId="1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0" fillId="2" borderId="6" xfId="0" applyFont="1" applyFill="1" applyBorder="1" applyAlignment="1">
      <alignment horizontal="center" vertical="center"/>
    </xf>
    <xf numFmtId="14" fontId="18" fillId="2" borderId="6" xfId="0" applyNumberFormat="1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17" fillId="0" borderId="3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5" fillId="3" borderId="2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49" fontId="29" fillId="0" borderId="23" xfId="0" applyNumberFormat="1" applyFont="1" applyBorder="1" applyAlignment="1">
      <alignment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24" fillId="0" borderId="23" xfId="0" applyNumberFormat="1" applyFont="1" applyBorder="1" applyAlignment="1">
      <alignment vertical="center"/>
    </xf>
    <xf numFmtId="0" fontId="5" fillId="3" borderId="34" xfId="0" applyFont="1" applyFill="1" applyBorder="1" applyAlignment="1">
      <alignment vertical="center"/>
    </xf>
    <xf numFmtId="0" fontId="14" fillId="3" borderId="37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vertical="center"/>
    </xf>
    <xf numFmtId="0" fontId="5" fillId="3" borderId="38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vertical="center"/>
    </xf>
    <xf numFmtId="0" fontId="5" fillId="3" borderId="37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/>
    </xf>
    <xf numFmtId="14" fontId="17" fillId="2" borderId="9" xfId="0" applyNumberFormat="1" applyFont="1" applyFill="1" applyBorder="1" applyAlignment="1">
      <alignment horizontal="center"/>
    </xf>
    <xf numFmtId="164" fontId="18" fillId="0" borderId="39" xfId="1" applyFont="1" applyBorder="1" applyAlignment="1">
      <alignment vertical="center" wrapText="1"/>
    </xf>
    <xf numFmtId="164" fontId="18" fillId="0" borderId="35" xfId="1" applyFont="1" applyBorder="1" applyAlignment="1">
      <alignment vertical="center" wrapText="1"/>
    </xf>
    <xf numFmtId="14" fontId="17" fillId="2" borderId="9" xfId="0" applyNumberFormat="1" applyFont="1" applyFill="1" applyBorder="1" applyAlignment="1">
      <alignment horizontal="right"/>
    </xf>
    <xf numFmtId="0" fontId="25" fillId="3" borderId="28" xfId="0" applyFont="1" applyFill="1" applyBorder="1" applyAlignment="1">
      <alignment vertical="center"/>
    </xf>
    <xf numFmtId="164" fontId="25" fillId="3" borderId="28" xfId="1" applyFont="1" applyFill="1" applyBorder="1" applyAlignment="1">
      <alignment horizontal="right" vertical="center"/>
    </xf>
    <xf numFmtId="164" fontId="22" fillId="3" borderId="6" xfId="1" applyFont="1" applyFill="1" applyBorder="1" applyAlignment="1">
      <alignment horizontal="right" vertical="center"/>
    </xf>
    <xf numFmtId="0" fontId="0" fillId="0" borderId="0" xfId="0" applyFont="1" applyAlignment="1"/>
    <xf numFmtId="0" fontId="25" fillId="0" borderId="0" xfId="0" applyFont="1" applyAlignment="1">
      <alignment horizontal="center" vertical="center"/>
    </xf>
    <xf numFmtId="49" fontId="29" fillId="0" borderId="23" xfId="0" applyNumberFormat="1" applyFont="1" applyBorder="1" applyAlignment="1">
      <alignment horizontal="center" vertical="center"/>
    </xf>
    <xf numFmtId="14" fontId="18" fillId="3" borderId="26" xfId="0" applyNumberFormat="1" applyFont="1" applyFill="1" applyBorder="1" applyAlignment="1">
      <alignment horizontal="right" vertical="center"/>
    </xf>
    <xf numFmtId="49" fontId="17" fillId="3" borderId="27" xfId="0" applyNumberFormat="1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0" fillId="2" borderId="6" xfId="0" applyFont="1" applyFill="1" applyBorder="1" applyAlignment="1">
      <alignment horizontal="left" vertical="center"/>
    </xf>
    <xf numFmtId="0" fontId="20" fillId="0" borderId="30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4.jpeg"/><Relationship Id="rId4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2</xdr:col>
      <xdr:colOff>95250</xdr:colOff>
      <xdr:row>1</xdr:row>
      <xdr:rowOff>361950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609600</xdr:colOff>
      <xdr:row>2</xdr:row>
      <xdr:rowOff>171451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209674" cy="666746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6</xdr:col>
      <xdr:colOff>9524</xdr:colOff>
      <xdr:row>2</xdr:row>
      <xdr:rowOff>38100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6003"/>
          <a:ext cx="1123949" cy="631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16003"/>
          <a:ext cx="10001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438150</xdr:colOff>
      <xdr:row>2</xdr:row>
      <xdr:rowOff>161925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114424" cy="65722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5</xdr:col>
      <xdr:colOff>1000125</xdr:colOff>
      <xdr:row>2</xdr:row>
      <xdr:rowOff>180975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6003"/>
          <a:ext cx="1000125" cy="774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866775</xdr:colOff>
      <xdr:row>0</xdr:row>
      <xdr:rowOff>66676</xdr:rowOff>
    </xdr:from>
    <xdr:to>
      <xdr:col>2</xdr:col>
      <xdr:colOff>1581150</xdr:colOff>
      <xdr:row>1</xdr:row>
      <xdr:rowOff>243163</xdr:rowOff>
    </xdr:to>
    <xdr:pic>
      <xdr:nvPicPr>
        <xdr:cNvPr id="2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66676"/>
          <a:ext cx="714375" cy="424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657225</xdr:colOff>
      <xdr:row>3</xdr:row>
      <xdr:rowOff>0</xdr:rowOff>
    </xdr:to>
    <xdr:pic>
      <xdr:nvPicPr>
        <xdr:cNvPr id="3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171574" cy="628645"/>
        </a:xfrm>
        <a:prstGeom prst="rect">
          <a:avLst/>
        </a:prstGeom>
      </xdr:spPr>
    </xdr:pic>
    <xdr:clientData/>
  </xdr:twoCellAnchor>
  <xdr:twoCellAnchor>
    <xdr:from>
      <xdr:col>4</xdr:col>
      <xdr:colOff>19050</xdr:colOff>
      <xdr:row>0</xdr:row>
      <xdr:rowOff>54102</xdr:rowOff>
    </xdr:from>
    <xdr:to>
      <xdr:col>4</xdr:col>
      <xdr:colOff>990600</xdr:colOff>
      <xdr:row>2</xdr:row>
      <xdr:rowOff>285749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54102"/>
          <a:ext cx="971550" cy="612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809625</xdr:colOff>
      <xdr:row>0</xdr:row>
      <xdr:rowOff>66676</xdr:rowOff>
    </xdr:from>
    <xdr:to>
      <xdr:col>2</xdr:col>
      <xdr:colOff>1714500</xdr:colOff>
      <xdr:row>2</xdr:row>
      <xdr:rowOff>66675</xdr:rowOff>
    </xdr:to>
    <xdr:pic>
      <xdr:nvPicPr>
        <xdr:cNvPr id="5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904875" cy="380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120777</xdr:rowOff>
    </xdr:from>
    <xdr:to>
      <xdr:col>6</xdr:col>
      <xdr:colOff>76200</xdr:colOff>
      <xdr:row>3</xdr:row>
      <xdr:rowOff>66674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311277"/>
          <a:ext cx="1028700" cy="745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828675</xdr:colOff>
      <xdr:row>0</xdr:row>
      <xdr:rowOff>66675</xdr:rowOff>
    </xdr:from>
    <xdr:to>
      <xdr:col>3</xdr:col>
      <xdr:colOff>1657350</xdr:colOff>
      <xdr:row>2</xdr:row>
      <xdr:rowOff>9525</xdr:rowOff>
    </xdr:to>
    <xdr:pic>
      <xdr:nvPicPr>
        <xdr:cNvPr id="7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6675"/>
          <a:ext cx="8286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0</xdr:rowOff>
    </xdr:from>
    <xdr:to>
      <xdr:col>2</xdr:col>
      <xdr:colOff>152400</xdr:colOff>
      <xdr:row>4</xdr:row>
      <xdr:rowOff>314326</xdr:rowOff>
    </xdr:to>
    <xdr:pic>
      <xdr:nvPicPr>
        <xdr:cNvPr id="5" name="Imagen 4" descr="http://www.dgcp.gob.do/new_dgcp/documentos/firma/nueva/small2/log1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171450" y="0"/>
          <a:ext cx="1619250" cy="16097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120777</xdr:rowOff>
    </xdr:from>
    <xdr:to>
      <xdr:col>6</xdr:col>
      <xdr:colOff>76200</xdr:colOff>
      <xdr:row>3</xdr:row>
      <xdr:rowOff>266700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311277"/>
          <a:ext cx="1076325" cy="869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828675</xdr:colOff>
      <xdr:row>0</xdr:row>
      <xdr:rowOff>66675</xdr:rowOff>
    </xdr:from>
    <xdr:to>
      <xdr:col>3</xdr:col>
      <xdr:colOff>1657350</xdr:colOff>
      <xdr:row>2</xdr:row>
      <xdr:rowOff>9525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66675"/>
          <a:ext cx="8286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0</xdr:rowOff>
    </xdr:from>
    <xdr:to>
      <xdr:col>2</xdr:col>
      <xdr:colOff>152400</xdr:colOff>
      <xdr:row>4</xdr:row>
      <xdr:rowOff>314326</xdr:rowOff>
    </xdr:to>
    <xdr:pic>
      <xdr:nvPicPr>
        <xdr:cNvPr id="4" name="Imagen 3" descr="http://www.dgcp.gob.do/new_dgcp/documentos/firma/nueva/small2/log1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171450" y="0"/>
          <a:ext cx="1619250" cy="16097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120777</xdr:rowOff>
    </xdr:from>
    <xdr:to>
      <xdr:col>6</xdr:col>
      <xdr:colOff>76200</xdr:colOff>
      <xdr:row>3</xdr:row>
      <xdr:rowOff>266700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311277"/>
          <a:ext cx="1076325" cy="869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828675</xdr:colOff>
      <xdr:row>0</xdr:row>
      <xdr:rowOff>66675</xdr:rowOff>
    </xdr:from>
    <xdr:to>
      <xdr:col>3</xdr:col>
      <xdr:colOff>1657350</xdr:colOff>
      <xdr:row>2</xdr:row>
      <xdr:rowOff>9525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66675"/>
          <a:ext cx="8286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0</xdr:rowOff>
    </xdr:from>
    <xdr:to>
      <xdr:col>2</xdr:col>
      <xdr:colOff>152400</xdr:colOff>
      <xdr:row>4</xdr:row>
      <xdr:rowOff>314326</xdr:rowOff>
    </xdr:to>
    <xdr:pic>
      <xdr:nvPicPr>
        <xdr:cNvPr id="4" name="Imagen 3" descr="http://www.dgcp.gob.do/new_dgcp/documentos/firma/nueva/small2/log1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171450" y="0"/>
          <a:ext cx="1619250" cy="16097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0</xdr:row>
      <xdr:rowOff>85726</xdr:rowOff>
    </xdr:from>
    <xdr:to>
      <xdr:col>6</xdr:col>
      <xdr:colOff>314325</xdr:colOff>
      <xdr:row>5</xdr:row>
      <xdr:rowOff>19050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3150" y="85726"/>
          <a:ext cx="1447800" cy="1304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828675</xdr:colOff>
      <xdr:row>0</xdr:row>
      <xdr:rowOff>66675</xdr:rowOff>
    </xdr:from>
    <xdr:to>
      <xdr:col>3</xdr:col>
      <xdr:colOff>1657350</xdr:colOff>
      <xdr:row>2</xdr:row>
      <xdr:rowOff>9525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66675"/>
          <a:ext cx="8286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276225</xdr:colOff>
      <xdr:row>0</xdr:row>
      <xdr:rowOff>0</xdr:rowOff>
    </xdr:from>
    <xdr:to>
      <xdr:col>1</xdr:col>
      <xdr:colOff>981075</xdr:colOff>
      <xdr:row>5</xdr:row>
      <xdr:rowOff>209550</xdr:rowOff>
    </xdr:to>
    <xdr:pic>
      <xdr:nvPicPr>
        <xdr:cNvPr id="7" name="Imagen 6" descr="http://www.dgcp.gob.do/new_dgcp/documentos/firma/nueva/small2/log1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276225" y="0"/>
          <a:ext cx="1619250" cy="1581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0</xdr:row>
      <xdr:rowOff>85726</xdr:rowOff>
    </xdr:from>
    <xdr:to>
      <xdr:col>6</xdr:col>
      <xdr:colOff>771525</xdr:colOff>
      <xdr:row>5</xdr:row>
      <xdr:rowOff>19050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85726"/>
          <a:ext cx="1390650" cy="1228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828675</xdr:colOff>
      <xdr:row>0</xdr:row>
      <xdr:rowOff>66675</xdr:rowOff>
    </xdr:from>
    <xdr:to>
      <xdr:col>3</xdr:col>
      <xdr:colOff>1657350</xdr:colOff>
      <xdr:row>2</xdr:row>
      <xdr:rowOff>9525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66675"/>
          <a:ext cx="8286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0</xdr:row>
      <xdr:rowOff>0</xdr:rowOff>
    </xdr:from>
    <xdr:to>
      <xdr:col>2</xdr:col>
      <xdr:colOff>28575</xdr:colOff>
      <xdr:row>5</xdr:row>
      <xdr:rowOff>295274</xdr:rowOff>
    </xdr:to>
    <xdr:pic>
      <xdr:nvPicPr>
        <xdr:cNvPr id="4" name="Imagen 3" descr="http://www.dgcp.gob.do/new_dgcp/documentos/firma/nueva/small2/log1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361950" y="0"/>
          <a:ext cx="1619250" cy="15906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323852</xdr:colOff>
      <xdr:row>0</xdr:row>
      <xdr:rowOff>0</xdr:rowOff>
    </xdr:from>
    <xdr:to>
      <xdr:col>1</xdr:col>
      <xdr:colOff>552450</xdr:colOff>
      <xdr:row>2</xdr:row>
      <xdr:rowOff>200025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2" y="0"/>
          <a:ext cx="1085848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628650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111253</xdr:rowOff>
    </xdr:from>
    <xdr:to>
      <xdr:col>5</xdr:col>
      <xdr:colOff>447676</xdr:colOff>
      <xdr:row>2</xdr:row>
      <xdr:rowOff>142875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1" y="111253"/>
          <a:ext cx="1009650" cy="641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504825</xdr:colOff>
      <xdr:row>2</xdr:row>
      <xdr:rowOff>133350</xdr:rowOff>
    </xdr:to>
    <xdr:pic>
      <xdr:nvPicPr>
        <xdr:cNvPr id="7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076325" cy="6286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111252</xdr:rowOff>
    </xdr:from>
    <xdr:to>
      <xdr:col>5</xdr:col>
      <xdr:colOff>447676</xdr:colOff>
      <xdr:row>2</xdr:row>
      <xdr:rowOff>304799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1" y="111252"/>
          <a:ext cx="962025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504825</xdr:colOff>
      <xdr:row>2</xdr:row>
      <xdr:rowOff>161926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190624" cy="6572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0</xdr:row>
      <xdr:rowOff>35052</xdr:rowOff>
    </xdr:from>
    <xdr:to>
      <xdr:col>5</xdr:col>
      <xdr:colOff>933449</xdr:colOff>
      <xdr:row>2</xdr:row>
      <xdr:rowOff>228599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5052"/>
          <a:ext cx="1181099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619125</xdr:colOff>
      <xdr:row>2</xdr:row>
      <xdr:rowOff>285750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400174" cy="78104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085849" cy="66674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314325</xdr:colOff>
      <xdr:row>2</xdr:row>
      <xdr:rowOff>133350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971549" cy="62864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571500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295399" cy="647696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16003"/>
          <a:ext cx="9620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6003"/>
          <a:ext cx="86677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666750</xdr:colOff>
      <xdr:row>2</xdr:row>
      <xdr:rowOff>219075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323974" cy="714371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1085849</xdr:colOff>
      <xdr:row>2</xdr:row>
      <xdr:rowOff>133350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726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I8" sqref="I8"/>
    </sheetView>
  </sheetViews>
  <sheetFormatPr baseColWidth="10" defaultRowHeight="15"/>
  <cols>
    <col min="1" max="1" width="10.42578125" customWidth="1"/>
    <col min="3" max="3" width="27.7109375" customWidth="1"/>
    <col min="4" max="4" width="13.42578125" customWidth="1"/>
    <col min="6" max="6" width="16" customWidth="1"/>
  </cols>
  <sheetData>
    <row r="2" spans="1:6" ht="33">
      <c r="A2" s="1"/>
    </row>
    <row r="3" spans="1:6" ht="30">
      <c r="A3" s="2"/>
      <c r="C3" s="23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29</v>
      </c>
    </row>
    <row r="6" spans="1:6">
      <c r="A6" s="7"/>
      <c r="B6" s="8"/>
      <c r="C6" s="8"/>
      <c r="D6" s="159" t="s">
        <v>0</v>
      </c>
      <c r="E6" s="159" t="s">
        <v>1</v>
      </c>
      <c r="F6" s="161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60"/>
      <c r="E7" s="160"/>
      <c r="F7" s="162"/>
    </row>
    <row r="8" spans="1:6" ht="15.75" thickBot="1">
      <c r="A8" s="11"/>
      <c r="B8" s="19"/>
      <c r="C8" s="14" t="s">
        <v>30</v>
      </c>
      <c r="D8" s="17">
        <v>497582.71</v>
      </c>
      <c r="E8" s="18"/>
      <c r="F8" s="17">
        <v>497582.71</v>
      </c>
    </row>
    <row r="9" spans="1:6" ht="17.25" thickBot="1">
      <c r="A9" s="20"/>
      <c r="B9" s="12"/>
      <c r="C9" s="16" t="s">
        <v>6</v>
      </c>
      <c r="D9" s="15">
        <v>0</v>
      </c>
      <c r="E9" s="13"/>
      <c r="F9" s="17">
        <v>0</v>
      </c>
    </row>
    <row r="10" spans="1:6" ht="17.25" thickBot="1">
      <c r="A10" s="29">
        <v>42614</v>
      </c>
      <c r="B10" s="30" t="s">
        <v>31</v>
      </c>
      <c r="C10" s="16" t="s">
        <v>45</v>
      </c>
      <c r="D10" s="15"/>
      <c r="E10" s="22">
        <v>4562.24</v>
      </c>
      <c r="F10" s="24">
        <f>F8+F9-E10</f>
        <v>493020.47000000003</v>
      </c>
    </row>
    <row r="11" spans="1:6" ht="17.25" thickBot="1">
      <c r="A11" s="29">
        <v>42614</v>
      </c>
      <c r="B11" s="30" t="s">
        <v>32</v>
      </c>
      <c r="C11" s="16" t="s">
        <v>46</v>
      </c>
      <c r="D11" s="15"/>
      <c r="E11" s="22">
        <v>5939.52</v>
      </c>
      <c r="F11" s="24">
        <f t="shared" ref="F11" si="0">F9+F10-E11</f>
        <v>487080.95</v>
      </c>
    </row>
    <row r="12" spans="1:6" ht="17.25" thickBot="1">
      <c r="A12" s="29">
        <v>42615</v>
      </c>
      <c r="B12" s="30" t="s">
        <v>33</v>
      </c>
      <c r="C12" s="16" t="s">
        <v>47</v>
      </c>
      <c r="D12" s="15"/>
      <c r="E12" s="22">
        <v>4542.6000000000004</v>
      </c>
      <c r="F12" s="24">
        <f>F11-E12</f>
        <v>482538.35000000003</v>
      </c>
    </row>
    <row r="13" spans="1:6" ht="17.25" thickBot="1">
      <c r="A13" s="29">
        <v>42615</v>
      </c>
      <c r="B13" s="30" t="s">
        <v>34</v>
      </c>
      <c r="C13" s="16" t="s">
        <v>48</v>
      </c>
      <c r="D13" s="15"/>
      <c r="E13" s="22">
        <v>5386.71</v>
      </c>
      <c r="F13" s="24">
        <f t="shared" ref="F13:F24" si="1">F12-E13</f>
        <v>477151.64</v>
      </c>
    </row>
    <row r="14" spans="1:6" ht="17.25" thickBot="1">
      <c r="A14" s="29">
        <v>42615</v>
      </c>
      <c r="B14" s="30" t="s">
        <v>35</v>
      </c>
      <c r="C14" s="16" t="s">
        <v>49</v>
      </c>
      <c r="D14" s="15"/>
      <c r="E14" s="22">
        <v>24030</v>
      </c>
      <c r="F14" s="24">
        <f t="shared" si="1"/>
        <v>453121.64</v>
      </c>
    </row>
    <row r="15" spans="1:6" ht="17.25" thickBot="1">
      <c r="A15" s="29">
        <v>42620</v>
      </c>
      <c r="B15" s="30" t="s">
        <v>36</v>
      </c>
      <c r="C15" s="16" t="s">
        <v>16</v>
      </c>
      <c r="D15" s="15"/>
      <c r="E15" s="22">
        <v>5411.25</v>
      </c>
      <c r="F15" s="24">
        <f t="shared" si="1"/>
        <v>447710.39</v>
      </c>
    </row>
    <row r="16" spans="1:6" ht="17.25" thickBot="1">
      <c r="A16" s="29">
        <v>42621</v>
      </c>
      <c r="B16" s="30" t="s">
        <v>37</v>
      </c>
      <c r="C16" s="16" t="s">
        <v>20</v>
      </c>
      <c r="D16" s="15"/>
      <c r="E16" s="22">
        <v>3540</v>
      </c>
      <c r="F16" s="24">
        <f t="shared" si="1"/>
        <v>444170.39</v>
      </c>
    </row>
    <row r="17" spans="1:6" ht="17.25" thickBot="1">
      <c r="A17" s="29">
        <v>42621</v>
      </c>
      <c r="B17" s="30" t="s">
        <v>38</v>
      </c>
      <c r="C17" s="16" t="s">
        <v>20</v>
      </c>
      <c r="D17" s="15"/>
      <c r="E17" s="22">
        <v>7380</v>
      </c>
      <c r="F17" s="24">
        <f t="shared" si="1"/>
        <v>436790.39</v>
      </c>
    </row>
    <row r="18" spans="1:6" ht="17.25" thickBot="1">
      <c r="A18" s="32">
        <v>42621</v>
      </c>
      <c r="B18" s="33" t="s">
        <v>39</v>
      </c>
      <c r="C18" s="34" t="s">
        <v>27</v>
      </c>
      <c r="D18" s="35"/>
      <c r="E18" s="36">
        <v>0</v>
      </c>
      <c r="F18" s="24">
        <f t="shared" si="1"/>
        <v>436790.39</v>
      </c>
    </row>
    <row r="19" spans="1:6" ht="17.25" thickBot="1">
      <c r="A19" s="29">
        <v>42621</v>
      </c>
      <c r="B19" s="30" t="s">
        <v>40</v>
      </c>
      <c r="C19" s="16" t="s">
        <v>23</v>
      </c>
      <c r="D19" s="15"/>
      <c r="E19" s="22">
        <v>6333.08</v>
      </c>
      <c r="F19" s="24">
        <f t="shared" si="1"/>
        <v>430457.31</v>
      </c>
    </row>
    <row r="20" spans="1:6" ht="17.25" thickBot="1">
      <c r="A20" s="29">
        <v>42625</v>
      </c>
      <c r="B20" s="30" t="s">
        <v>41</v>
      </c>
      <c r="C20" s="16" t="s">
        <v>50</v>
      </c>
      <c r="D20" s="15"/>
      <c r="E20" s="22">
        <v>2500</v>
      </c>
      <c r="F20" s="24">
        <f t="shared" si="1"/>
        <v>427957.31</v>
      </c>
    </row>
    <row r="21" spans="1:6" ht="17.25" thickBot="1">
      <c r="A21" s="29">
        <v>42625</v>
      </c>
      <c r="B21" s="30" t="s">
        <v>42</v>
      </c>
      <c r="C21" s="16" t="s">
        <v>51</v>
      </c>
      <c r="D21" s="15"/>
      <c r="E21" s="22">
        <v>27310.6</v>
      </c>
      <c r="F21" s="24">
        <f t="shared" si="1"/>
        <v>400646.71</v>
      </c>
    </row>
    <row r="22" spans="1:6" ht="17.25" thickBot="1">
      <c r="A22" s="31">
        <v>42616</v>
      </c>
      <c r="B22" s="30" t="s">
        <v>43</v>
      </c>
      <c r="C22" s="16" t="s">
        <v>52</v>
      </c>
      <c r="D22" s="15"/>
      <c r="E22" s="22">
        <v>9300</v>
      </c>
      <c r="F22" s="24">
        <f t="shared" si="1"/>
        <v>391346.71</v>
      </c>
    </row>
    <row r="23" spans="1:6" ht="17.25" thickBot="1">
      <c r="A23" s="31">
        <v>42642</v>
      </c>
      <c r="B23" s="30" t="s">
        <v>44</v>
      </c>
      <c r="C23" s="16" t="s">
        <v>53</v>
      </c>
      <c r="D23" s="15"/>
      <c r="E23" s="22">
        <v>17373.75</v>
      </c>
      <c r="F23" s="24">
        <f t="shared" si="1"/>
        <v>373972.96</v>
      </c>
    </row>
    <row r="24" spans="1:6" ht="17.25" thickBot="1">
      <c r="A24" s="25"/>
      <c r="B24" s="21"/>
      <c r="C24" s="5" t="s">
        <v>9</v>
      </c>
      <c r="D24" s="4"/>
      <c r="E24" s="4">
        <v>289.64</v>
      </c>
      <c r="F24" s="24">
        <f t="shared" si="1"/>
        <v>373683.32</v>
      </c>
    </row>
    <row r="25" spans="1:6" ht="17.25" thickBot="1">
      <c r="A25" s="25"/>
      <c r="B25" s="21"/>
      <c r="C25" s="5" t="s">
        <v>13</v>
      </c>
      <c r="D25" s="15"/>
      <c r="E25" s="28">
        <f>E10+E11+E12+E13+E14+E15+E16+E17+E18+E19+E20+E21+E22+E23</f>
        <v>123609.75</v>
      </c>
      <c r="F25" s="24"/>
    </row>
    <row r="26" spans="1:6" ht="16.5">
      <c r="A26" s="25"/>
      <c r="B26" s="21"/>
      <c r="C26" s="16"/>
      <c r="D26" s="15"/>
      <c r="E26" s="27"/>
      <c r="F26" s="17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J10" sqref="J10"/>
    </sheetView>
  </sheetViews>
  <sheetFormatPr baseColWidth="10" defaultRowHeight="15"/>
  <cols>
    <col min="1" max="1" width="12.7109375" customWidth="1"/>
    <col min="3" max="3" width="32.5703125" customWidth="1"/>
    <col min="4" max="4" width="15.42578125" customWidth="1"/>
    <col min="5" max="5" width="13.5703125" customWidth="1"/>
    <col min="6" max="6" width="16.7109375" customWidth="1"/>
  </cols>
  <sheetData>
    <row r="2" spans="1:6" ht="33">
      <c r="A2" s="1"/>
    </row>
    <row r="3" spans="1:6" ht="30">
      <c r="A3" s="2"/>
      <c r="C3" s="23" t="s">
        <v>7</v>
      </c>
    </row>
    <row r="4" spans="1:6">
      <c r="A4" s="2"/>
      <c r="C4" s="2" t="s">
        <v>8</v>
      </c>
    </row>
    <row r="5" spans="1:6" ht="19.5" thickBot="1">
      <c r="A5" s="2"/>
      <c r="C5" s="81" t="s">
        <v>29</v>
      </c>
    </row>
    <row r="6" spans="1:6">
      <c r="A6" s="66"/>
      <c r="B6" s="67"/>
      <c r="C6" s="67"/>
      <c r="D6" s="163" t="s">
        <v>0</v>
      </c>
      <c r="E6" s="163" t="s">
        <v>1</v>
      </c>
      <c r="F6" s="165" t="s">
        <v>2</v>
      </c>
    </row>
    <row r="7" spans="1:6" ht="15.75" thickBot="1">
      <c r="A7" s="68" t="s">
        <v>3</v>
      </c>
      <c r="B7" s="69" t="s">
        <v>4</v>
      </c>
      <c r="C7" s="69" t="s">
        <v>129</v>
      </c>
      <c r="D7" s="164"/>
      <c r="E7" s="164"/>
      <c r="F7" s="166"/>
    </row>
    <row r="8" spans="1:6" ht="15.75" thickBot="1">
      <c r="A8" s="63"/>
      <c r="B8" s="83"/>
      <c r="C8" s="41" t="s">
        <v>197</v>
      </c>
      <c r="D8" s="65">
        <v>6110.42</v>
      </c>
      <c r="E8" s="43"/>
      <c r="F8" s="65">
        <f>D8</f>
        <v>6110.42</v>
      </c>
    </row>
    <row r="9" spans="1:6" ht="15.75" thickBot="1">
      <c r="A9" s="38"/>
      <c r="B9" s="44"/>
      <c r="C9" s="45" t="s">
        <v>6</v>
      </c>
      <c r="D9" s="46">
        <v>480552.01</v>
      </c>
      <c r="E9" s="47"/>
      <c r="F9" s="42">
        <f>F8+D9</f>
        <v>486662.43</v>
      </c>
    </row>
    <row r="10" spans="1:6" ht="17.25" thickBot="1">
      <c r="A10" s="6">
        <v>42983</v>
      </c>
      <c r="B10" s="21" t="s">
        <v>186</v>
      </c>
      <c r="C10" s="45" t="s">
        <v>198</v>
      </c>
      <c r="D10" s="46"/>
      <c r="E10" s="22">
        <v>4900</v>
      </c>
      <c r="F10" s="49">
        <f>F9-E10</f>
        <v>481762.43</v>
      </c>
    </row>
    <row r="11" spans="1:6" ht="17.25" thickBot="1">
      <c r="A11" s="6">
        <v>42989</v>
      </c>
      <c r="B11" s="21" t="s">
        <v>187</v>
      </c>
      <c r="C11" s="88" t="s">
        <v>82</v>
      </c>
      <c r="D11" s="46"/>
      <c r="E11" s="22">
        <v>59941.64</v>
      </c>
      <c r="F11" s="49">
        <f t="shared" ref="F11:F22" si="0">F10-E11</f>
        <v>421820.79</v>
      </c>
    </row>
    <row r="12" spans="1:6" ht="17.25" thickBot="1">
      <c r="A12" s="6">
        <v>42996</v>
      </c>
      <c r="B12" s="21" t="s">
        <v>188</v>
      </c>
      <c r="C12" s="45" t="s">
        <v>199</v>
      </c>
      <c r="D12" s="46"/>
      <c r="E12" s="22">
        <v>14700</v>
      </c>
      <c r="F12" s="49">
        <f t="shared" si="0"/>
        <v>407120.79</v>
      </c>
    </row>
    <row r="13" spans="1:6" ht="17.25" thickBot="1">
      <c r="A13" s="6">
        <v>42996</v>
      </c>
      <c r="B13" s="21" t="s">
        <v>189</v>
      </c>
      <c r="C13" s="45" t="s">
        <v>199</v>
      </c>
      <c r="D13" s="46"/>
      <c r="E13" s="22">
        <v>4900</v>
      </c>
      <c r="F13" s="49">
        <f t="shared" si="0"/>
        <v>402220.79</v>
      </c>
    </row>
    <row r="14" spans="1:6" ht="17.25" thickBot="1">
      <c r="A14" s="6">
        <v>42996</v>
      </c>
      <c r="B14" s="21" t="s">
        <v>190</v>
      </c>
      <c r="C14" s="88" t="s">
        <v>200</v>
      </c>
      <c r="D14" s="46"/>
      <c r="E14" s="22">
        <v>17700</v>
      </c>
      <c r="F14" s="49">
        <f t="shared" si="0"/>
        <v>384520.79</v>
      </c>
    </row>
    <row r="15" spans="1:6" ht="17.25" thickBot="1">
      <c r="A15" s="6">
        <v>42996</v>
      </c>
      <c r="B15" s="21" t="s">
        <v>191</v>
      </c>
      <c r="C15" s="88" t="s">
        <v>27</v>
      </c>
      <c r="D15" s="46"/>
      <c r="E15" s="22">
        <v>0</v>
      </c>
      <c r="F15" s="49">
        <f t="shared" si="0"/>
        <v>384520.79</v>
      </c>
    </row>
    <row r="16" spans="1:6" ht="17.25" thickBot="1">
      <c r="A16" s="6">
        <v>43003</v>
      </c>
      <c r="B16" s="21" t="s">
        <v>192</v>
      </c>
      <c r="C16" s="88" t="s">
        <v>201</v>
      </c>
      <c r="D16" s="46"/>
      <c r="E16" s="22">
        <v>20684.810000000001</v>
      </c>
      <c r="F16" s="49">
        <f t="shared" si="0"/>
        <v>363835.98</v>
      </c>
    </row>
    <row r="17" spans="1:6" ht="17.25" thickBot="1">
      <c r="A17" s="6">
        <v>43005</v>
      </c>
      <c r="B17" s="21" t="s">
        <v>193</v>
      </c>
      <c r="C17" s="88" t="s">
        <v>202</v>
      </c>
      <c r="D17" s="46"/>
      <c r="E17" s="22">
        <v>2450</v>
      </c>
      <c r="F17" s="49">
        <f t="shared" si="0"/>
        <v>361385.98</v>
      </c>
    </row>
    <row r="18" spans="1:6" ht="17.25" thickBot="1">
      <c r="A18" s="6">
        <v>43005</v>
      </c>
      <c r="B18" s="21" t="s">
        <v>194</v>
      </c>
      <c r="C18" s="88" t="s">
        <v>203</v>
      </c>
      <c r="D18" s="46"/>
      <c r="E18" s="22">
        <v>13815.84</v>
      </c>
      <c r="F18" s="49">
        <f t="shared" si="0"/>
        <v>347570.13999999996</v>
      </c>
    </row>
    <row r="19" spans="1:6" ht="17.25" thickBot="1">
      <c r="A19" s="6">
        <v>43005</v>
      </c>
      <c r="B19" s="21" t="s">
        <v>195</v>
      </c>
      <c r="C19" s="88" t="s">
        <v>204</v>
      </c>
      <c r="D19" s="46"/>
      <c r="E19" s="22">
        <v>1000</v>
      </c>
      <c r="F19" s="49">
        <f t="shared" si="0"/>
        <v>346570.13999999996</v>
      </c>
    </row>
    <row r="20" spans="1:6" ht="17.25" thickBot="1">
      <c r="A20" s="6">
        <v>43005</v>
      </c>
      <c r="B20" s="21" t="s">
        <v>196</v>
      </c>
      <c r="C20" s="88" t="s">
        <v>27</v>
      </c>
      <c r="D20" s="46"/>
      <c r="E20" s="22"/>
      <c r="F20" s="49">
        <f t="shared" si="0"/>
        <v>346570.13999999996</v>
      </c>
    </row>
    <row r="21" spans="1:6" ht="17.25" thickBot="1">
      <c r="A21" s="6">
        <v>43008</v>
      </c>
      <c r="B21" s="21"/>
      <c r="C21" s="72" t="s">
        <v>9</v>
      </c>
      <c r="D21" s="46"/>
      <c r="E21" s="46">
        <v>392.54</v>
      </c>
      <c r="F21" s="49">
        <f t="shared" si="0"/>
        <v>346177.6</v>
      </c>
    </row>
    <row r="22" spans="1:6" ht="17.25" thickBot="1">
      <c r="A22" s="6"/>
      <c r="B22" s="21"/>
      <c r="C22" s="72"/>
      <c r="D22" s="46"/>
      <c r="E22" s="46"/>
      <c r="F22" s="49">
        <f t="shared" si="0"/>
        <v>346177.6</v>
      </c>
    </row>
    <row r="23" spans="1:6" ht="17.25" thickBot="1">
      <c r="A23" s="75"/>
      <c r="B23" s="76"/>
      <c r="C23" s="87" t="s">
        <v>13</v>
      </c>
      <c r="D23" s="78"/>
      <c r="E23" s="79">
        <f>E10+E11+E12+E13+E14+E15+E16+E17+E18+E19+E20</f>
        <v>140092.29</v>
      </c>
      <c r="F23" s="8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opLeftCell="A7" workbookViewId="0">
      <selection activeCell="C20" sqref="C20"/>
    </sheetView>
  </sheetViews>
  <sheetFormatPr baseColWidth="10" defaultRowHeight="15"/>
  <cols>
    <col min="1" max="1" width="13.85546875" customWidth="1"/>
    <col min="3" max="3" width="40.28515625" customWidth="1"/>
    <col min="4" max="4" width="15.140625" customWidth="1"/>
    <col min="5" max="5" width="14.28515625" customWidth="1"/>
    <col min="6" max="6" width="15.85546875" customWidth="1"/>
  </cols>
  <sheetData>
    <row r="2" spans="1:6" ht="33">
      <c r="A2" s="1"/>
    </row>
    <row r="3" spans="1:6" ht="30">
      <c r="A3" s="2"/>
      <c r="C3" s="23" t="s">
        <v>7</v>
      </c>
    </row>
    <row r="4" spans="1:6">
      <c r="A4" s="2"/>
      <c r="C4" s="2" t="s">
        <v>8</v>
      </c>
    </row>
    <row r="5" spans="1:6" ht="19.5" thickBot="1">
      <c r="A5" s="2"/>
      <c r="C5" s="81" t="s">
        <v>54</v>
      </c>
    </row>
    <row r="6" spans="1:6">
      <c r="A6" s="66"/>
      <c r="B6" s="67"/>
      <c r="C6" s="67"/>
      <c r="D6" s="163" t="s">
        <v>0</v>
      </c>
      <c r="E6" s="163" t="s">
        <v>1</v>
      </c>
      <c r="F6" s="165" t="s">
        <v>2</v>
      </c>
    </row>
    <row r="7" spans="1:6" ht="15.75" thickBot="1">
      <c r="A7" s="68" t="s">
        <v>3</v>
      </c>
      <c r="B7" s="69" t="s">
        <v>4</v>
      </c>
      <c r="C7" s="69" t="s">
        <v>129</v>
      </c>
      <c r="D7" s="164"/>
      <c r="E7" s="164"/>
      <c r="F7" s="166"/>
    </row>
    <row r="8" spans="1:6" ht="15.75" thickBot="1">
      <c r="A8" s="63"/>
      <c r="B8" s="83"/>
      <c r="C8" s="41" t="s">
        <v>197</v>
      </c>
      <c r="D8" s="65">
        <v>346177.6</v>
      </c>
      <c r="E8" s="43"/>
      <c r="F8" s="65">
        <f>D8</f>
        <v>346177.6</v>
      </c>
    </row>
    <row r="9" spans="1:6" ht="15.75" thickBot="1">
      <c r="A9" s="38"/>
      <c r="B9" s="44"/>
      <c r="C9" s="45" t="s">
        <v>6</v>
      </c>
      <c r="D9" s="46">
        <v>0</v>
      </c>
      <c r="E9" s="47"/>
      <c r="F9" s="42">
        <f>F8+D9</f>
        <v>346177.6</v>
      </c>
    </row>
    <row r="10" spans="1:6" ht="17.25" thickBot="1">
      <c r="A10" s="38">
        <v>43010</v>
      </c>
      <c r="B10" s="21" t="s">
        <v>205</v>
      </c>
      <c r="C10" s="45" t="s">
        <v>217</v>
      </c>
      <c r="D10" s="46"/>
      <c r="E10" s="22">
        <v>12000</v>
      </c>
      <c r="F10" s="49">
        <f>F9-E10</f>
        <v>334177.59999999998</v>
      </c>
    </row>
    <row r="11" spans="1:6" ht="17.25" thickBot="1">
      <c r="A11" s="38">
        <v>43011</v>
      </c>
      <c r="B11" s="21" t="s">
        <v>206</v>
      </c>
      <c r="C11" s="45" t="s">
        <v>218</v>
      </c>
      <c r="D11" s="46"/>
      <c r="E11" s="22">
        <v>54353</v>
      </c>
      <c r="F11" s="49">
        <f t="shared" ref="F11:F24" si="0">F10-E11</f>
        <v>279824.59999999998</v>
      </c>
    </row>
    <row r="12" spans="1:6" ht="17.25" thickBot="1">
      <c r="A12" s="38">
        <v>43017</v>
      </c>
      <c r="B12" s="21" t="s">
        <v>207</v>
      </c>
      <c r="C12" s="45" t="s">
        <v>219</v>
      </c>
      <c r="D12" s="46"/>
      <c r="E12" s="22">
        <v>980</v>
      </c>
      <c r="F12" s="49">
        <f t="shared" si="0"/>
        <v>278844.59999999998</v>
      </c>
    </row>
    <row r="13" spans="1:6" ht="17.25" thickBot="1">
      <c r="A13" s="38">
        <v>43019</v>
      </c>
      <c r="B13" s="21" t="s">
        <v>208</v>
      </c>
      <c r="C13" s="45" t="s">
        <v>220</v>
      </c>
      <c r="D13" s="46"/>
      <c r="E13" s="22">
        <v>6400</v>
      </c>
      <c r="F13" s="49">
        <f t="shared" si="0"/>
        <v>272444.59999999998</v>
      </c>
    </row>
    <row r="14" spans="1:6" ht="17.25" thickBot="1">
      <c r="A14" s="38">
        <v>43025</v>
      </c>
      <c r="B14" s="21" t="s">
        <v>209</v>
      </c>
      <c r="C14" s="45" t="s">
        <v>221</v>
      </c>
      <c r="D14" s="46"/>
      <c r="E14" s="22">
        <v>32000</v>
      </c>
      <c r="F14" s="49">
        <f t="shared" si="0"/>
        <v>240444.59999999998</v>
      </c>
    </row>
    <row r="15" spans="1:6" ht="17.25" thickBot="1">
      <c r="A15" s="90">
        <v>43026</v>
      </c>
      <c r="B15" s="21" t="s">
        <v>210</v>
      </c>
      <c r="C15" s="45" t="s">
        <v>83</v>
      </c>
      <c r="D15" s="46"/>
      <c r="E15" s="22">
        <v>7514.5</v>
      </c>
      <c r="F15" s="49">
        <f t="shared" si="0"/>
        <v>232930.09999999998</v>
      </c>
    </row>
    <row r="16" spans="1:6" ht="17.25" thickBot="1">
      <c r="A16" s="90">
        <v>43027</v>
      </c>
      <c r="B16" s="21" t="s">
        <v>211</v>
      </c>
      <c r="C16" s="45" t="s">
        <v>224</v>
      </c>
      <c r="D16" s="46"/>
      <c r="E16" s="22">
        <v>13600</v>
      </c>
      <c r="F16" s="49">
        <f t="shared" si="0"/>
        <v>219330.09999999998</v>
      </c>
    </row>
    <row r="17" spans="1:10" ht="17.25" thickBot="1">
      <c r="A17" s="90">
        <v>43031</v>
      </c>
      <c r="B17" s="21" t="s">
        <v>212</v>
      </c>
      <c r="C17" s="45" t="s">
        <v>225</v>
      </c>
      <c r="D17" s="46"/>
      <c r="E17" s="22">
        <v>31500</v>
      </c>
      <c r="F17" s="49">
        <f t="shared" si="0"/>
        <v>187830.09999999998</v>
      </c>
    </row>
    <row r="18" spans="1:10" ht="17.25" thickBot="1">
      <c r="A18" s="90">
        <v>43032</v>
      </c>
      <c r="B18" s="21" t="s">
        <v>213</v>
      </c>
      <c r="C18" s="45" t="s">
        <v>51</v>
      </c>
      <c r="D18" s="46"/>
      <c r="E18" s="22">
        <v>15359.6</v>
      </c>
      <c r="F18" s="49">
        <f t="shared" si="0"/>
        <v>172470.49999999997</v>
      </c>
    </row>
    <row r="19" spans="1:10" ht="17.25" thickBot="1">
      <c r="A19" s="90">
        <v>43033</v>
      </c>
      <c r="B19" s="21" t="s">
        <v>214</v>
      </c>
      <c r="C19" s="88" t="s">
        <v>27</v>
      </c>
      <c r="D19" s="46"/>
      <c r="E19" s="22">
        <v>0</v>
      </c>
      <c r="F19" s="49">
        <f t="shared" si="0"/>
        <v>172470.49999999997</v>
      </c>
    </row>
    <row r="20" spans="1:10" ht="17.25" thickBot="1">
      <c r="A20" s="90">
        <v>43033</v>
      </c>
      <c r="B20" s="21" t="s">
        <v>215</v>
      </c>
      <c r="C20" s="45" t="s">
        <v>21</v>
      </c>
      <c r="D20" s="46"/>
      <c r="E20" s="22">
        <v>5915.67</v>
      </c>
      <c r="F20" s="49">
        <f t="shared" si="0"/>
        <v>166554.82999999996</v>
      </c>
    </row>
    <row r="21" spans="1:10" ht="17.25" thickBot="1">
      <c r="A21" s="90">
        <v>43033</v>
      </c>
      <c r="B21" s="21" t="s">
        <v>216</v>
      </c>
      <c r="C21" s="45" t="s">
        <v>226</v>
      </c>
      <c r="D21" s="46"/>
      <c r="E21" s="22">
        <v>3000</v>
      </c>
      <c r="F21" s="49">
        <f t="shared" si="0"/>
        <v>163554.82999999996</v>
      </c>
    </row>
    <row r="22" spans="1:10" ht="17.25" thickBot="1">
      <c r="A22" s="91">
        <v>43035</v>
      </c>
      <c r="B22" s="21" t="s">
        <v>222</v>
      </c>
      <c r="C22" s="88" t="s">
        <v>227</v>
      </c>
      <c r="D22" s="46"/>
      <c r="E22" s="22">
        <v>7276.24</v>
      </c>
      <c r="F22" s="49">
        <f t="shared" si="0"/>
        <v>156278.58999999997</v>
      </c>
    </row>
    <row r="23" spans="1:10" ht="17.25" thickBot="1">
      <c r="A23" s="91">
        <v>43039</v>
      </c>
      <c r="B23" s="21" t="s">
        <v>223</v>
      </c>
      <c r="C23" s="88" t="s">
        <v>228</v>
      </c>
      <c r="D23" s="46"/>
      <c r="E23" s="22">
        <v>23814.75</v>
      </c>
      <c r="F23" s="49">
        <f t="shared" si="0"/>
        <v>132463.83999999997</v>
      </c>
      <c r="J23" t="s">
        <v>11</v>
      </c>
    </row>
    <row r="24" spans="1:10" ht="17.25" thickBot="1">
      <c r="A24" s="91">
        <v>43039</v>
      </c>
      <c r="B24" s="21"/>
      <c r="C24" s="72" t="s">
        <v>9</v>
      </c>
      <c r="D24" s="46"/>
      <c r="E24" s="46">
        <v>264.73</v>
      </c>
      <c r="F24" s="49">
        <f t="shared" si="0"/>
        <v>132199.10999999996</v>
      </c>
    </row>
    <row r="25" spans="1:10" ht="17.25" thickBot="1">
      <c r="A25" s="91">
        <v>43039</v>
      </c>
      <c r="B25" s="21"/>
      <c r="C25" s="72" t="s">
        <v>229</v>
      </c>
      <c r="D25" s="46">
        <v>28.8</v>
      </c>
      <c r="E25" s="46"/>
      <c r="F25" s="49">
        <f>F24+D25</f>
        <v>132227.90999999995</v>
      </c>
    </row>
    <row r="26" spans="1:10" ht="17.25" thickBot="1">
      <c r="A26" s="6"/>
      <c r="B26" s="21"/>
      <c r="C26" s="72"/>
      <c r="D26" s="46"/>
      <c r="E26" s="46"/>
      <c r="F26" s="49">
        <f>F25+D26</f>
        <v>132227.90999999995</v>
      </c>
    </row>
    <row r="27" spans="1:10" ht="17.25" thickBot="1">
      <c r="A27" s="75"/>
      <c r="B27" s="76"/>
      <c r="C27" s="87" t="s">
        <v>13</v>
      </c>
      <c r="D27" s="78"/>
      <c r="E27" s="79">
        <f>E10+E11+E12+E13+E14+E15+E16+E17+E18+E19+E20+E21+E22+E23</f>
        <v>213713.76</v>
      </c>
      <c r="F27" s="8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28" sqref="A1:F28"/>
    </sheetView>
  </sheetViews>
  <sheetFormatPr baseColWidth="10" defaultRowHeight="15"/>
  <cols>
    <col min="2" max="2" width="14.85546875" customWidth="1"/>
    <col min="3" max="3" width="37.28515625" customWidth="1"/>
    <col min="4" max="4" width="14.85546875" customWidth="1"/>
    <col min="5" max="5" width="15.85546875" customWidth="1"/>
    <col min="6" max="6" width="16.140625" customWidth="1"/>
  </cols>
  <sheetData>
    <row r="1" spans="1:9" ht="15" customHeight="1"/>
    <row r="2" spans="1:9" ht="15" customHeight="1">
      <c r="A2" s="1"/>
    </row>
    <row r="3" spans="1:9" ht="28.5" customHeight="1">
      <c r="A3" s="2"/>
      <c r="C3" s="23" t="s">
        <v>7</v>
      </c>
    </row>
    <row r="4" spans="1:9" ht="15" customHeight="1">
      <c r="A4" s="2"/>
      <c r="C4" s="2" t="s">
        <v>8</v>
      </c>
    </row>
    <row r="5" spans="1:9" ht="15" customHeight="1" thickBot="1">
      <c r="A5" s="2"/>
      <c r="C5" s="81" t="s">
        <v>239</v>
      </c>
      <c r="I5" t="s">
        <v>11</v>
      </c>
    </row>
    <row r="6" spans="1:9" ht="15" customHeight="1">
      <c r="A6" s="66"/>
      <c r="B6" s="67"/>
      <c r="C6" s="67"/>
      <c r="D6" s="167" t="s">
        <v>0</v>
      </c>
      <c r="E6" s="167" t="s">
        <v>1</v>
      </c>
      <c r="F6" s="165" t="s">
        <v>2</v>
      </c>
    </row>
    <row r="7" spans="1:9" ht="15" customHeight="1" thickBot="1">
      <c r="A7" s="68" t="s">
        <v>3</v>
      </c>
      <c r="B7" s="92" t="s">
        <v>4</v>
      </c>
      <c r="C7" s="92" t="s">
        <v>129</v>
      </c>
      <c r="D7" s="168"/>
      <c r="E7" s="168"/>
      <c r="F7" s="166"/>
    </row>
    <row r="8" spans="1:9" ht="15" customHeight="1" thickBot="1">
      <c r="A8" s="63"/>
      <c r="B8" s="83"/>
      <c r="C8" s="41" t="s">
        <v>240</v>
      </c>
      <c r="D8" s="65">
        <v>0</v>
      </c>
      <c r="E8" s="43"/>
      <c r="F8" s="65">
        <v>381370.88</v>
      </c>
    </row>
    <row r="9" spans="1:9" ht="15" customHeight="1" thickBot="1">
      <c r="A9" s="38"/>
      <c r="B9" s="44"/>
      <c r="C9" s="45" t="s">
        <v>6</v>
      </c>
      <c r="D9" s="46">
        <v>0</v>
      </c>
      <c r="E9" s="47"/>
      <c r="F9" s="42">
        <f>F8+D9</f>
        <v>381370.88</v>
      </c>
    </row>
    <row r="10" spans="1:9" ht="15" customHeight="1" thickBot="1">
      <c r="A10" s="38">
        <v>43476</v>
      </c>
      <c r="B10" s="93">
        <v>693</v>
      </c>
      <c r="C10" s="88" t="s">
        <v>26</v>
      </c>
      <c r="D10" s="46"/>
      <c r="E10" s="46">
        <v>7673.03</v>
      </c>
      <c r="F10" s="49">
        <f>F9-E10</f>
        <v>373697.85</v>
      </c>
    </row>
    <row r="11" spans="1:9" ht="15" customHeight="1" thickBot="1">
      <c r="A11" s="38">
        <v>43476</v>
      </c>
      <c r="B11" s="93">
        <v>694</v>
      </c>
      <c r="C11" s="88" t="s">
        <v>26</v>
      </c>
      <c r="D11" s="46"/>
      <c r="E11" s="46">
        <v>57782.84</v>
      </c>
      <c r="F11" s="49">
        <f t="shared" ref="F11:F20" si="0">F10-E11</f>
        <v>315915.01</v>
      </c>
    </row>
    <row r="12" spans="1:9" ht="15" customHeight="1" thickBot="1">
      <c r="A12" s="38">
        <v>43482</v>
      </c>
      <c r="B12" s="93">
        <v>695</v>
      </c>
      <c r="C12" s="88" t="s">
        <v>230</v>
      </c>
      <c r="D12" s="46"/>
      <c r="E12" s="46">
        <v>25361.119999999999</v>
      </c>
      <c r="F12" s="49">
        <f t="shared" si="0"/>
        <v>290553.89</v>
      </c>
    </row>
    <row r="13" spans="1:9" ht="15" customHeight="1" thickBot="1">
      <c r="A13" s="38">
        <v>43482</v>
      </c>
      <c r="B13" s="93">
        <v>696</v>
      </c>
      <c r="C13" s="88" t="s">
        <v>241</v>
      </c>
      <c r="D13" s="46"/>
      <c r="E13" s="46">
        <v>3390</v>
      </c>
      <c r="F13" s="49">
        <f t="shared" si="0"/>
        <v>287163.89</v>
      </c>
    </row>
    <row r="14" spans="1:9" ht="15" customHeight="1" thickBot="1">
      <c r="A14" s="38">
        <v>43482</v>
      </c>
      <c r="B14" s="93">
        <v>697</v>
      </c>
      <c r="C14" s="88" t="s">
        <v>242</v>
      </c>
      <c r="D14" s="46"/>
      <c r="E14" s="46">
        <v>10600</v>
      </c>
      <c r="F14" s="49">
        <f t="shared" si="0"/>
        <v>276563.89</v>
      </c>
    </row>
    <row r="15" spans="1:9" ht="15" customHeight="1" thickBot="1">
      <c r="A15" s="38">
        <v>43488</v>
      </c>
      <c r="B15" s="93">
        <v>698</v>
      </c>
      <c r="C15" s="94" t="s">
        <v>231</v>
      </c>
      <c r="D15" s="46"/>
      <c r="E15" s="46">
        <v>45071.38</v>
      </c>
      <c r="F15" s="49">
        <f t="shared" si="0"/>
        <v>231492.51</v>
      </c>
    </row>
    <row r="16" spans="1:9" ht="15" customHeight="1" thickBot="1">
      <c r="A16" s="38">
        <v>43494</v>
      </c>
      <c r="B16" s="93">
        <v>699</v>
      </c>
      <c r="C16" s="88" t="s">
        <v>243</v>
      </c>
      <c r="D16" s="46"/>
      <c r="E16" s="46">
        <v>9310</v>
      </c>
      <c r="F16" s="49">
        <f t="shared" si="0"/>
        <v>222182.51</v>
      </c>
    </row>
    <row r="17" spans="1:10" ht="15" customHeight="1" thickBot="1">
      <c r="A17" s="38">
        <v>43495</v>
      </c>
      <c r="B17" s="93">
        <v>700</v>
      </c>
      <c r="C17" s="94" t="s">
        <v>179</v>
      </c>
      <c r="D17" s="46"/>
      <c r="E17" s="46">
        <v>8800</v>
      </c>
      <c r="F17" s="49">
        <f t="shared" si="0"/>
        <v>213382.51</v>
      </c>
    </row>
    <row r="18" spans="1:10" ht="15" customHeight="1" thickBot="1">
      <c r="A18" s="38">
        <v>43495</v>
      </c>
      <c r="B18" s="93">
        <v>701</v>
      </c>
      <c r="C18" s="94" t="s">
        <v>244</v>
      </c>
      <c r="D18" s="46"/>
      <c r="E18" s="46">
        <v>17350</v>
      </c>
      <c r="F18" s="49">
        <f t="shared" si="0"/>
        <v>196032.51</v>
      </c>
    </row>
    <row r="19" spans="1:10" ht="15" customHeight="1" thickBot="1">
      <c r="A19" s="38">
        <v>43496</v>
      </c>
      <c r="B19" s="93">
        <v>702</v>
      </c>
      <c r="C19" s="88" t="s">
        <v>83</v>
      </c>
      <c r="D19" s="46"/>
      <c r="E19" s="46">
        <v>8147.3</v>
      </c>
      <c r="F19" s="49">
        <f t="shared" si="0"/>
        <v>187885.21000000002</v>
      </c>
    </row>
    <row r="20" spans="1:10" ht="15" customHeight="1" thickBot="1">
      <c r="A20" s="38"/>
      <c r="B20" s="93"/>
      <c r="C20" s="72" t="s">
        <v>9</v>
      </c>
      <c r="D20" s="95"/>
      <c r="E20" s="95">
        <v>399.82</v>
      </c>
      <c r="F20" s="49">
        <f t="shared" si="0"/>
        <v>187485.39</v>
      </c>
      <c r="J20" t="s">
        <v>238</v>
      </c>
    </row>
    <row r="21" spans="1:10" ht="15" customHeight="1" thickBot="1">
      <c r="A21" s="75"/>
      <c r="B21" s="76"/>
      <c r="C21" s="87" t="s">
        <v>13</v>
      </c>
      <c r="D21" s="78"/>
      <c r="E21" s="79">
        <f>E10+E11+E12+E13+E14+E15+E16+E17+E18+E19</f>
        <v>193485.66999999998</v>
      </c>
      <c r="F21" s="80"/>
    </row>
    <row r="22" spans="1:10" ht="15" customHeight="1">
      <c r="A22" s="99"/>
      <c r="B22" s="100"/>
      <c r="C22" s="101"/>
      <c r="D22" s="102"/>
      <c r="E22" s="103"/>
      <c r="F22" s="104"/>
    </row>
    <row r="23" spans="1:10" ht="15" customHeight="1">
      <c r="A23" s="99"/>
      <c r="B23" s="100"/>
      <c r="C23" s="101"/>
      <c r="D23" s="102"/>
      <c r="E23" s="103"/>
      <c r="F23" s="104"/>
    </row>
    <row r="24" spans="1:10" ht="15" customHeight="1">
      <c r="A24" s="96" t="s">
        <v>232</v>
      </c>
      <c r="B24" s="96"/>
      <c r="C24" s="96"/>
      <c r="D24" s="96"/>
      <c r="E24" s="96" t="s">
        <v>233</v>
      </c>
      <c r="F24" s="96"/>
    </row>
    <row r="25" spans="1:10" ht="15" customHeight="1">
      <c r="A25" s="97"/>
      <c r="B25" s="97"/>
      <c r="C25" s="97"/>
      <c r="D25" s="97"/>
      <c r="E25" s="97"/>
      <c r="F25" s="97"/>
    </row>
    <row r="26" spans="1:10" ht="15" customHeight="1">
      <c r="A26" s="98" t="s">
        <v>234</v>
      </c>
      <c r="B26" s="98"/>
      <c r="C26" s="98"/>
      <c r="D26" s="98"/>
      <c r="E26" s="98" t="s">
        <v>235</v>
      </c>
      <c r="F26" s="98"/>
    </row>
    <row r="27" spans="1:10" ht="15" customHeight="1">
      <c r="A27" s="97" t="s">
        <v>236</v>
      </c>
      <c r="B27" s="97"/>
      <c r="C27" s="97"/>
      <c r="D27" s="97" t="s">
        <v>237</v>
      </c>
      <c r="E27" s="97"/>
      <c r="F27" s="97"/>
    </row>
    <row r="28" spans="1:10" ht="15" customHeight="1"/>
  </sheetData>
  <mergeCells count="3">
    <mergeCell ref="D6:D7"/>
    <mergeCell ref="E6:E7"/>
    <mergeCell ref="F6:F7"/>
  </mergeCells>
  <pageMargins left="0.7" right="0.7" top="0.75" bottom="0.75" header="0.3" footer="0.3"/>
  <pageSetup orientation="landscape" horizontalDpi="4294967293" vertic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5"/>
  <sheetViews>
    <sheetView topLeftCell="A61" zoomScaleNormal="100" workbookViewId="0">
      <selection activeCell="D42" sqref="D42"/>
    </sheetView>
  </sheetViews>
  <sheetFormatPr baseColWidth="10" defaultRowHeight="15"/>
  <cols>
    <col min="1" max="1" width="11.28515625" customWidth="1"/>
    <col min="2" max="2" width="13.28515625" customWidth="1"/>
    <col min="3" max="3" width="31.85546875" customWidth="1"/>
    <col min="4" max="4" width="56.5703125" customWidth="1"/>
    <col min="5" max="5" width="14.42578125" customWidth="1"/>
    <col min="6" max="6" width="15.140625" customWidth="1"/>
    <col min="7" max="7" width="16.140625" customWidth="1"/>
    <col min="8" max="8" width="12" bestFit="1" customWidth="1"/>
  </cols>
  <sheetData>
    <row r="1" spans="1:10">
      <c r="A1" s="110"/>
      <c r="B1" s="110"/>
      <c r="C1" s="110"/>
      <c r="D1" s="110"/>
      <c r="E1" s="110"/>
      <c r="F1" s="110"/>
      <c r="G1" s="110"/>
    </row>
    <row r="2" spans="1:10" ht="30">
      <c r="A2" s="111"/>
      <c r="B2" s="110"/>
      <c r="C2" s="110"/>
      <c r="D2" s="110"/>
      <c r="E2" s="110"/>
      <c r="F2" s="110"/>
      <c r="G2" s="110"/>
    </row>
    <row r="3" spans="1:10" ht="27">
      <c r="A3" s="112"/>
      <c r="B3" s="110"/>
      <c r="C3" s="113"/>
      <c r="D3" s="113" t="s">
        <v>7</v>
      </c>
      <c r="E3" s="110"/>
      <c r="F3" s="110"/>
      <c r="G3" s="110"/>
    </row>
    <row r="4" spans="1:10" ht="30" customHeight="1">
      <c r="A4" s="112"/>
      <c r="B4" s="175" t="s">
        <v>332</v>
      </c>
      <c r="C4" s="175"/>
      <c r="D4" s="175"/>
      <c r="E4" s="175"/>
      <c r="F4" s="175"/>
      <c r="G4" s="175"/>
    </row>
    <row r="5" spans="1:10" ht="30" customHeight="1">
      <c r="A5" s="175" t="s">
        <v>246</v>
      </c>
      <c r="B5" s="175"/>
      <c r="C5" s="175"/>
      <c r="D5" s="175"/>
      <c r="E5" s="175"/>
      <c r="F5" s="175"/>
      <c r="G5" s="175"/>
    </row>
    <row r="6" spans="1:10" ht="18.75" thickBot="1">
      <c r="A6" s="112"/>
      <c r="B6" s="176" t="s">
        <v>255</v>
      </c>
      <c r="C6" s="176"/>
      <c r="D6" s="176"/>
      <c r="E6" s="176"/>
      <c r="F6" s="176"/>
      <c r="G6" s="176"/>
    </row>
    <row r="7" spans="1:10">
      <c r="A7" s="179" t="s">
        <v>3</v>
      </c>
      <c r="B7" s="177" t="s">
        <v>4</v>
      </c>
      <c r="C7" s="177" t="s">
        <v>129</v>
      </c>
      <c r="D7" s="177" t="s">
        <v>245</v>
      </c>
      <c r="E7" s="172" t="s">
        <v>0</v>
      </c>
      <c r="F7" s="172" t="s">
        <v>1</v>
      </c>
      <c r="G7" s="165" t="s">
        <v>250</v>
      </c>
      <c r="H7" t="s">
        <v>248</v>
      </c>
    </row>
    <row r="8" spans="1:10">
      <c r="A8" s="180"/>
      <c r="B8" s="178"/>
      <c r="C8" s="178"/>
      <c r="D8" s="178"/>
      <c r="E8" s="173"/>
      <c r="F8" s="173"/>
      <c r="G8" s="174"/>
    </row>
    <row r="9" spans="1:10" ht="20.100000000000001" customHeight="1">
      <c r="A9" s="123"/>
      <c r="B9" s="125"/>
      <c r="C9" s="120" t="s">
        <v>256</v>
      </c>
      <c r="D9" s="120"/>
      <c r="E9" s="126">
        <v>0</v>
      </c>
      <c r="F9" s="127">
        <v>59149.33</v>
      </c>
      <c r="G9" s="127">
        <f>F9</f>
        <v>59149.33</v>
      </c>
      <c r="H9" t="s">
        <v>249</v>
      </c>
      <c r="J9" t="s">
        <v>252</v>
      </c>
    </row>
    <row r="10" spans="1:10" ht="20.100000000000001" customHeight="1">
      <c r="A10" s="117">
        <v>44713</v>
      </c>
      <c r="B10" s="118"/>
      <c r="C10" s="120" t="s">
        <v>6</v>
      </c>
      <c r="D10" s="120" t="s">
        <v>257</v>
      </c>
      <c r="E10" s="128">
        <v>430525.25</v>
      </c>
      <c r="F10" s="127">
        <v>0</v>
      </c>
      <c r="G10" s="126">
        <f>G9+E10</f>
        <v>489674.58</v>
      </c>
      <c r="J10" t="s">
        <v>247</v>
      </c>
    </row>
    <row r="11" spans="1:10" ht="20.100000000000001" customHeight="1">
      <c r="A11" s="135">
        <v>44719</v>
      </c>
      <c r="B11" s="121" t="s">
        <v>258</v>
      </c>
      <c r="C11" s="120" t="s">
        <v>259</v>
      </c>
      <c r="D11" s="120" t="s">
        <v>276</v>
      </c>
      <c r="E11" s="136"/>
      <c r="F11" s="136">
        <v>7000</v>
      </c>
      <c r="G11" s="126">
        <f>+G10-F11</f>
        <v>482674.58</v>
      </c>
    </row>
    <row r="12" spans="1:10" ht="20.100000000000001" customHeight="1">
      <c r="A12" s="119" t="s">
        <v>277</v>
      </c>
      <c r="B12" s="119" t="s">
        <v>277</v>
      </c>
      <c r="C12" s="120" t="s">
        <v>260</v>
      </c>
      <c r="D12" s="120" t="s">
        <v>278</v>
      </c>
      <c r="E12" s="136"/>
      <c r="F12" s="136">
        <v>5550</v>
      </c>
      <c r="G12" s="126">
        <f>+G11-F12</f>
        <v>477124.58</v>
      </c>
    </row>
    <row r="13" spans="1:10" ht="20.100000000000001" customHeight="1">
      <c r="A13" s="119" t="s">
        <v>277</v>
      </c>
      <c r="B13" s="119" t="s">
        <v>277</v>
      </c>
      <c r="C13" s="120" t="s">
        <v>261</v>
      </c>
      <c r="D13" s="120" t="s">
        <v>278</v>
      </c>
      <c r="E13" s="136"/>
      <c r="F13" s="136">
        <v>7000</v>
      </c>
      <c r="G13" s="126">
        <f>+G12-F13</f>
        <v>470124.58</v>
      </c>
      <c r="H13" s="107"/>
    </row>
    <row r="14" spans="1:10" ht="20.100000000000001" customHeight="1">
      <c r="A14" s="119" t="s">
        <v>277</v>
      </c>
      <c r="B14" s="119" t="s">
        <v>277</v>
      </c>
      <c r="C14" s="120" t="s">
        <v>262</v>
      </c>
      <c r="D14" s="120" t="s">
        <v>278</v>
      </c>
      <c r="E14" s="136"/>
      <c r="F14" s="136">
        <v>1700</v>
      </c>
      <c r="G14" s="126">
        <f t="shared" ref="G14:G77" si="0">+G13-F14</f>
        <v>468424.58</v>
      </c>
      <c r="H14" s="107"/>
    </row>
    <row r="15" spans="1:10" ht="20.100000000000001" customHeight="1">
      <c r="A15" s="119" t="s">
        <v>277</v>
      </c>
      <c r="B15" s="119" t="s">
        <v>277</v>
      </c>
      <c r="C15" s="120" t="s">
        <v>263</v>
      </c>
      <c r="D15" s="120" t="s">
        <v>278</v>
      </c>
      <c r="E15" s="136"/>
      <c r="F15" s="136">
        <v>1700</v>
      </c>
      <c r="G15" s="126">
        <f t="shared" si="0"/>
        <v>466724.58</v>
      </c>
      <c r="H15" s="107"/>
    </row>
    <row r="16" spans="1:10" ht="20.100000000000001" customHeight="1">
      <c r="A16" s="119" t="s">
        <v>277</v>
      </c>
      <c r="B16" s="119" t="s">
        <v>277</v>
      </c>
      <c r="C16" s="120" t="s">
        <v>264</v>
      </c>
      <c r="D16" s="120" t="s">
        <v>278</v>
      </c>
      <c r="E16" s="136"/>
      <c r="F16" s="136">
        <v>1200</v>
      </c>
      <c r="G16" s="126">
        <f t="shared" si="0"/>
        <v>465524.58</v>
      </c>
      <c r="H16" s="107"/>
    </row>
    <row r="17" spans="1:13" ht="20.100000000000001" customHeight="1">
      <c r="A17" s="119" t="s">
        <v>277</v>
      </c>
      <c r="B17" s="119" t="s">
        <v>277</v>
      </c>
      <c r="C17" s="120" t="s">
        <v>265</v>
      </c>
      <c r="D17" s="120" t="s">
        <v>278</v>
      </c>
      <c r="E17" s="136"/>
      <c r="F17" s="136">
        <v>1350</v>
      </c>
      <c r="G17" s="126">
        <f t="shared" si="0"/>
        <v>464174.58</v>
      </c>
      <c r="H17" s="107"/>
    </row>
    <row r="18" spans="1:13" ht="20.100000000000001" customHeight="1">
      <c r="A18" s="119" t="s">
        <v>277</v>
      </c>
      <c r="B18" s="119" t="s">
        <v>277</v>
      </c>
      <c r="C18" s="120" t="s">
        <v>266</v>
      </c>
      <c r="D18" s="120" t="s">
        <v>278</v>
      </c>
      <c r="E18" s="136"/>
      <c r="F18" s="136">
        <v>1100</v>
      </c>
      <c r="G18" s="126">
        <f t="shared" si="0"/>
        <v>463074.58</v>
      </c>
      <c r="H18" s="107"/>
    </row>
    <row r="19" spans="1:13" ht="20.100000000000001" customHeight="1">
      <c r="A19" s="119" t="s">
        <v>277</v>
      </c>
      <c r="B19" s="119" t="s">
        <v>277</v>
      </c>
      <c r="C19" s="120" t="s">
        <v>267</v>
      </c>
      <c r="D19" s="120" t="s">
        <v>278</v>
      </c>
      <c r="E19" s="136"/>
      <c r="F19" s="136">
        <v>1200</v>
      </c>
      <c r="G19" s="126">
        <f t="shared" si="0"/>
        <v>461874.58</v>
      </c>
      <c r="H19" s="107"/>
    </row>
    <row r="20" spans="1:13" ht="20.100000000000001" customHeight="1">
      <c r="A20" s="119" t="s">
        <v>277</v>
      </c>
      <c r="B20" s="119" t="s">
        <v>277</v>
      </c>
      <c r="C20" s="120" t="s">
        <v>268</v>
      </c>
      <c r="D20" s="120" t="s">
        <v>278</v>
      </c>
      <c r="E20" s="136"/>
      <c r="F20" s="136">
        <v>1200</v>
      </c>
      <c r="G20" s="126">
        <f t="shared" si="0"/>
        <v>460674.58</v>
      </c>
      <c r="H20" s="107"/>
    </row>
    <row r="21" spans="1:13" ht="20.100000000000001" customHeight="1">
      <c r="A21" s="119" t="s">
        <v>277</v>
      </c>
      <c r="B21" s="119" t="s">
        <v>277</v>
      </c>
      <c r="C21" s="120" t="s">
        <v>269</v>
      </c>
      <c r="D21" s="120" t="s">
        <v>278</v>
      </c>
      <c r="E21" s="136"/>
      <c r="F21" s="136">
        <v>1200</v>
      </c>
      <c r="G21" s="126">
        <f t="shared" si="0"/>
        <v>459474.58</v>
      </c>
      <c r="H21" s="107"/>
    </row>
    <row r="22" spans="1:13" ht="20.100000000000001" customHeight="1">
      <c r="A22" s="119" t="s">
        <v>277</v>
      </c>
      <c r="B22" s="119" t="s">
        <v>277</v>
      </c>
      <c r="C22" s="120" t="s">
        <v>270</v>
      </c>
      <c r="D22" s="120" t="s">
        <v>278</v>
      </c>
      <c r="E22" s="136"/>
      <c r="F22" s="136">
        <v>1350</v>
      </c>
      <c r="G22" s="126">
        <f t="shared" si="0"/>
        <v>458124.58</v>
      </c>
      <c r="H22" s="107"/>
    </row>
    <row r="23" spans="1:13" ht="20.100000000000001" customHeight="1">
      <c r="A23" s="119" t="s">
        <v>277</v>
      </c>
      <c r="B23" s="119" t="s">
        <v>277</v>
      </c>
      <c r="C23" s="120" t="s">
        <v>271</v>
      </c>
      <c r="D23" s="120" t="s">
        <v>278</v>
      </c>
      <c r="E23" s="136"/>
      <c r="F23" s="136">
        <v>1200</v>
      </c>
      <c r="G23" s="126">
        <f t="shared" si="0"/>
        <v>456924.58</v>
      </c>
      <c r="H23" s="107"/>
    </row>
    <row r="24" spans="1:13" ht="20.100000000000001" customHeight="1">
      <c r="A24" s="119" t="s">
        <v>277</v>
      </c>
      <c r="B24" s="119" t="s">
        <v>277</v>
      </c>
      <c r="C24" s="120" t="s">
        <v>272</v>
      </c>
      <c r="D24" s="120" t="s">
        <v>278</v>
      </c>
      <c r="E24" s="136"/>
      <c r="F24" s="136">
        <v>1100</v>
      </c>
      <c r="G24" s="126">
        <f t="shared" si="0"/>
        <v>455824.58</v>
      </c>
      <c r="H24" s="107"/>
    </row>
    <row r="25" spans="1:13" ht="20.100000000000001" customHeight="1">
      <c r="A25" s="119" t="s">
        <v>277</v>
      </c>
      <c r="B25" s="119" t="s">
        <v>277</v>
      </c>
      <c r="C25" s="120" t="s">
        <v>273</v>
      </c>
      <c r="D25" s="120" t="s">
        <v>278</v>
      </c>
      <c r="E25" s="136"/>
      <c r="F25" s="136">
        <v>2350</v>
      </c>
      <c r="G25" s="126">
        <f t="shared" si="0"/>
        <v>453474.58</v>
      </c>
      <c r="H25" s="107"/>
      <c r="M25" s="108"/>
    </row>
    <row r="26" spans="1:13" ht="20.100000000000001" customHeight="1">
      <c r="A26" s="119" t="s">
        <v>277</v>
      </c>
      <c r="B26" s="119" t="s">
        <v>277</v>
      </c>
      <c r="C26" s="120" t="s">
        <v>274</v>
      </c>
      <c r="D26" s="120" t="s">
        <v>278</v>
      </c>
      <c r="E26" s="136"/>
      <c r="F26" s="136">
        <v>1100</v>
      </c>
      <c r="G26" s="126">
        <f t="shared" si="0"/>
        <v>452374.58</v>
      </c>
      <c r="H26" s="107"/>
    </row>
    <row r="27" spans="1:13" ht="20.100000000000001" customHeight="1">
      <c r="A27" s="119" t="s">
        <v>277</v>
      </c>
      <c r="B27" s="119" t="s">
        <v>277</v>
      </c>
      <c r="C27" s="120" t="s">
        <v>275</v>
      </c>
      <c r="D27" s="120" t="s">
        <v>278</v>
      </c>
      <c r="E27" s="136"/>
      <c r="F27" s="136">
        <v>1100</v>
      </c>
      <c r="G27" s="126">
        <f t="shared" si="0"/>
        <v>451274.58</v>
      </c>
      <c r="H27" s="107"/>
    </row>
    <row r="28" spans="1:13" ht="20.100000000000001" customHeight="1">
      <c r="A28" s="135">
        <v>44722</v>
      </c>
      <c r="B28" s="121" t="s">
        <v>279</v>
      </c>
      <c r="C28" s="120" t="s">
        <v>259</v>
      </c>
      <c r="D28" s="120" t="s">
        <v>280</v>
      </c>
      <c r="E28" s="128"/>
      <c r="F28" s="136">
        <v>6100</v>
      </c>
      <c r="G28" s="126">
        <f t="shared" si="0"/>
        <v>445174.58</v>
      </c>
      <c r="H28" s="109"/>
    </row>
    <row r="29" spans="1:13" ht="20.100000000000001" customHeight="1">
      <c r="A29" s="117"/>
      <c r="B29" s="119"/>
      <c r="C29" s="120" t="s">
        <v>264</v>
      </c>
      <c r="D29" s="120" t="s">
        <v>278</v>
      </c>
      <c r="E29" s="128"/>
      <c r="F29" s="136">
        <v>5300</v>
      </c>
      <c r="G29" s="126">
        <f t="shared" si="0"/>
        <v>439874.58</v>
      </c>
      <c r="H29" s="109"/>
    </row>
    <row r="30" spans="1:13" ht="20.100000000000001" customHeight="1">
      <c r="A30" s="117"/>
      <c r="B30" s="119"/>
      <c r="C30" s="120" t="s">
        <v>260</v>
      </c>
      <c r="D30" s="120" t="s">
        <v>278</v>
      </c>
      <c r="E30" s="128"/>
      <c r="F30" s="136">
        <v>6600</v>
      </c>
      <c r="G30" s="126">
        <f t="shared" si="0"/>
        <v>433274.58</v>
      </c>
      <c r="H30" s="109"/>
    </row>
    <row r="31" spans="1:13" ht="20.100000000000001" customHeight="1">
      <c r="A31" s="117"/>
      <c r="B31" s="119"/>
      <c r="C31" s="120" t="s">
        <v>272</v>
      </c>
      <c r="D31" s="120" t="s">
        <v>278</v>
      </c>
      <c r="E31" s="128"/>
      <c r="F31" s="136">
        <v>5000</v>
      </c>
      <c r="G31" s="126">
        <f t="shared" si="0"/>
        <v>428274.58</v>
      </c>
      <c r="H31" s="109"/>
    </row>
    <row r="32" spans="1:13" ht="20.100000000000001" customHeight="1">
      <c r="A32" s="135">
        <v>44722</v>
      </c>
      <c r="B32" s="121" t="s">
        <v>281</v>
      </c>
      <c r="C32" s="120" t="s">
        <v>273</v>
      </c>
      <c r="D32" s="120" t="s">
        <v>286</v>
      </c>
      <c r="E32" s="128"/>
      <c r="F32" s="136">
        <v>2467.5</v>
      </c>
      <c r="G32" s="126">
        <f t="shared" si="0"/>
        <v>425807.08</v>
      </c>
      <c r="H32" s="109"/>
    </row>
    <row r="33" spans="1:8" ht="20.100000000000001" customHeight="1">
      <c r="A33" s="119" t="s">
        <v>277</v>
      </c>
      <c r="B33" s="119" t="s">
        <v>277</v>
      </c>
      <c r="C33" s="120" t="s">
        <v>274</v>
      </c>
      <c r="D33" s="120" t="s">
        <v>278</v>
      </c>
      <c r="E33" s="128"/>
      <c r="F33" s="136">
        <v>1155</v>
      </c>
      <c r="G33" s="126">
        <f t="shared" si="0"/>
        <v>424652.08</v>
      </c>
      <c r="H33" s="109"/>
    </row>
    <row r="34" spans="1:8" ht="20.100000000000001" customHeight="1">
      <c r="A34" s="119" t="s">
        <v>277</v>
      </c>
      <c r="B34" s="119" t="s">
        <v>277</v>
      </c>
      <c r="C34" s="120" t="s">
        <v>275</v>
      </c>
      <c r="D34" s="120" t="s">
        <v>278</v>
      </c>
      <c r="E34" s="128"/>
      <c r="F34" s="136">
        <v>1155</v>
      </c>
      <c r="G34" s="126">
        <f t="shared" si="0"/>
        <v>423497.08</v>
      </c>
      <c r="H34" s="109"/>
    </row>
    <row r="35" spans="1:8" ht="20.100000000000001" customHeight="1">
      <c r="A35" s="119" t="s">
        <v>277</v>
      </c>
      <c r="B35" s="119" t="s">
        <v>277</v>
      </c>
      <c r="C35" s="120" t="s">
        <v>282</v>
      </c>
      <c r="D35" s="120" t="s">
        <v>278</v>
      </c>
      <c r="E35" s="128"/>
      <c r="F35" s="136">
        <v>11650</v>
      </c>
      <c r="G35" s="126">
        <f t="shared" si="0"/>
        <v>411847.08</v>
      </c>
      <c r="H35" s="109"/>
    </row>
    <row r="36" spans="1:8" ht="20.100000000000001" customHeight="1">
      <c r="A36" s="119" t="s">
        <v>277</v>
      </c>
      <c r="B36" s="119" t="s">
        <v>277</v>
      </c>
      <c r="C36" s="120" t="s">
        <v>283</v>
      </c>
      <c r="D36" s="120" t="s">
        <v>278</v>
      </c>
      <c r="E36" s="128"/>
      <c r="F36" s="136">
        <v>1750</v>
      </c>
      <c r="G36" s="126">
        <f t="shared" si="0"/>
        <v>410097.08</v>
      </c>
      <c r="H36" s="109"/>
    </row>
    <row r="37" spans="1:8" ht="20.100000000000001" customHeight="1">
      <c r="A37" s="119" t="s">
        <v>277</v>
      </c>
      <c r="B37" s="119" t="s">
        <v>277</v>
      </c>
      <c r="C37" s="120" t="s">
        <v>266</v>
      </c>
      <c r="D37" s="120" t="s">
        <v>278</v>
      </c>
      <c r="E37" s="128"/>
      <c r="F37" s="136">
        <v>2200</v>
      </c>
      <c r="G37" s="126">
        <f t="shared" si="0"/>
        <v>407897.08</v>
      </c>
      <c r="H37" s="109"/>
    </row>
    <row r="38" spans="1:8" ht="20.100000000000001" customHeight="1">
      <c r="A38" s="119" t="s">
        <v>277</v>
      </c>
      <c r="B38" s="119" t="s">
        <v>277</v>
      </c>
      <c r="C38" s="120" t="s">
        <v>284</v>
      </c>
      <c r="D38" s="120" t="s">
        <v>278</v>
      </c>
      <c r="E38" s="128"/>
      <c r="F38" s="136">
        <v>1100</v>
      </c>
      <c r="G38" s="126">
        <f t="shared" si="0"/>
        <v>406797.08</v>
      </c>
      <c r="H38" s="109"/>
    </row>
    <row r="39" spans="1:8" ht="20.100000000000001" customHeight="1">
      <c r="A39" s="119" t="s">
        <v>277</v>
      </c>
      <c r="B39" s="119" t="s">
        <v>277</v>
      </c>
      <c r="C39" s="120" t="s">
        <v>285</v>
      </c>
      <c r="D39" s="120" t="s">
        <v>278</v>
      </c>
      <c r="E39" s="128"/>
      <c r="F39" s="136">
        <v>1100</v>
      </c>
      <c r="G39" s="126">
        <f t="shared" si="0"/>
        <v>405697.08</v>
      </c>
      <c r="H39" s="109"/>
    </row>
    <row r="40" spans="1:8" ht="20.100000000000001" customHeight="1">
      <c r="A40" s="119" t="s">
        <v>277</v>
      </c>
      <c r="B40" s="119" t="s">
        <v>277</v>
      </c>
      <c r="C40" s="120" t="s">
        <v>263</v>
      </c>
      <c r="D40" s="120" t="s">
        <v>278</v>
      </c>
      <c r="E40" s="128"/>
      <c r="F40" s="136">
        <v>1100</v>
      </c>
      <c r="G40" s="126">
        <f t="shared" si="0"/>
        <v>404597.08</v>
      </c>
      <c r="H40" s="109"/>
    </row>
    <row r="41" spans="1:8" ht="20.100000000000001" customHeight="1">
      <c r="A41" s="119" t="s">
        <v>277</v>
      </c>
      <c r="B41" s="119" t="s">
        <v>277</v>
      </c>
      <c r="C41" s="120" t="s">
        <v>262</v>
      </c>
      <c r="D41" s="120" t="s">
        <v>278</v>
      </c>
      <c r="E41" s="128"/>
      <c r="F41" s="136">
        <v>1100</v>
      </c>
      <c r="G41" s="126">
        <f t="shared" si="0"/>
        <v>403497.08</v>
      </c>
      <c r="H41" s="109"/>
    </row>
    <row r="42" spans="1:8" ht="20.100000000000001" customHeight="1">
      <c r="A42" s="135">
        <v>44727</v>
      </c>
      <c r="B42" s="121" t="s">
        <v>288</v>
      </c>
      <c r="C42" s="120" t="s">
        <v>287</v>
      </c>
      <c r="D42" s="120" t="s">
        <v>289</v>
      </c>
      <c r="E42" s="128"/>
      <c r="F42" s="54">
        <v>3963.6</v>
      </c>
      <c r="G42" s="126">
        <f t="shared" si="0"/>
        <v>399533.48000000004</v>
      </c>
      <c r="H42" s="109"/>
    </row>
    <row r="43" spans="1:8" ht="20.100000000000001" customHeight="1">
      <c r="A43" s="135">
        <v>44733</v>
      </c>
      <c r="B43" s="121" t="s">
        <v>290</v>
      </c>
      <c r="C43" s="120" t="s">
        <v>282</v>
      </c>
      <c r="D43" s="120" t="s">
        <v>293</v>
      </c>
      <c r="E43" s="128"/>
      <c r="F43" s="136">
        <v>13000</v>
      </c>
      <c r="G43" s="126">
        <f t="shared" si="0"/>
        <v>386533.48000000004</v>
      </c>
      <c r="H43" s="109"/>
    </row>
    <row r="44" spans="1:8" ht="20.100000000000001" customHeight="1">
      <c r="A44" s="119" t="s">
        <v>277</v>
      </c>
      <c r="B44" s="119" t="s">
        <v>277</v>
      </c>
      <c r="C44" s="120" t="s">
        <v>259</v>
      </c>
      <c r="D44" s="120" t="s">
        <v>278</v>
      </c>
      <c r="E44" s="128"/>
      <c r="F44" s="136">
        <v>6100</v>
      </c>
      <c r="G44" s="126">
        <f t="shared" si="0"/>
        <v>380433.48000000004</v>
      </c>
      <c r="H44" s="109"/>
    </row>
    <row r="45" spans="1:8" ht="20.100000000000001" customHeight="1">
      <c r="A45" s="119" t="s">
        <v>277</v>
      </c>
      <c r="B45" s="119" t="s">
        <v>277</v>
      </c>
      <c r="C45" s="120" t="s">
        <v>275</v>
      </c>
      <c r="D45" s="120" t="s">
        <v>278</v>
      </c>
      <c r="E45" s="128"/>
      <c r="F45" s="136">
        <v>6800</v>
      </c>
      <c r="G45" s="126">
        <f t="shared" si="0"/>
        <v>373633.48000000004</v>
      </c>
      <c r="H45" s="109"/>
    </row>
    <row r="46" spans="1:8" ht="20.100000000000001" customHeight="1">
      <c r="A46" s="119" t="s">
        <v>277</v>
      </c>
      <c r="B46" s="119" t="s">
        <v>277</v>
      </c>
      <c r="C46" s="120" t="s">
        <v>291</v>
      </c>
      <c r="D46" s="120" t="s">
        <v>278</v>
      </c>
      <c r="E46" s="128"/>
      <c r="F46" s="136">
        <v>1350</v>
      </c>
      <c r="G46" s="126">
        <f t="shared" si="0"/>
        <v>372283.48000000004</v>
      </c>
      <c r="H46" s="107"/>
    </row>
    <row r="47" spans="1:8" ht="20.100000000000001" customHeight="1">
      <c r="A47" s="119" t="s">
        <v>277</v>
      </c>
      <c r="B47" s="119" t="s">
        <v>277</v>
      </c>
      <c r="C47" s="120" t="s">
        <v>292</v>
      </c>
      <c r="D47" s="120" t="s">
        <v>278</v>
      </c>
      <c r="E47" s="128"/>
      <c r="F47" s="136">
        <v>1350</v>
      </c>
      <c r="G47" s="126">
        <f t="shared" si="0"/>
        <v>370933.48000000004</v>
      </c>
      <c r="H47" s="109"/>
    </row>
    <row r="48" spans="1:8" ht="20.100000000000001" customHeight="1">
      <c r="A48" s="119" t="s">
        <v>277</v>
      </c>
      <c r="B48" s="119" t="s">
        <v>277</v>
      </c>
      <c r="C48" s="120" t="s">
        <v>266</v>
      </c>
      <c r="D48" s="120" t="s">
        <v>278</v>
      </c>
      <c r="E48" s="128"/>
      <c r="F48" s="136">
        <v>1100</v>
      </c>
      <c r="G48" s="126">
        <f t="shared" si="0"/>
        <v>369833.48000000004</v>
      </c>
      <c r="H48" s="107"/>
    </row>
    <row r="49" spans="1:8" ht="20.100000000000001" customHeight="1">
      <c r="A49" s="119" t="s">
        <v>277</v>
      </c>
      <c r="B49" s="119" t="s">
        <v>277</v>
      </c>
      <c r="C49" s="120" t="s">
        <v>272</v>
      </c>
      <c r="D49" s="120" t="s">
        <v>278</v>
      </c>
      <c r="E49" s="128"/>
      <c r="F49" s="136">
        <v>5000</v>
      </c>
      <c r="G49" s="126">
        <f t="shared" si="0"/>
        <v>364833.48000000004</v>
      </c>
      <c r="H49" s="107"/>
    </row>
    <row r="50" spans="1:8" ht="20.100000000000001" customHeight="1">
      <c r="A50" s="137">
        <v>44734</v>
      </c>
      <c r="B50" s="121" t="s">
        <v>308</v>
      </c>
      <c r="C50" s="120" t="s">
        <v>273</v>
      </c>
      <c r="D50" s="120" t="s">
        <v>316</v>
      </c>
      <c r="E50" s="128"/>
      <c r="F50" s="136">
        <v>4700</v>
      </c>
      <c r="G50" s="126">
        <f t="shared" si="0"/>
        <v>360133.48000000004</v>
      </c>
      <c r="H50" s="107"/>
    </row>
    <row r="51" spans="1:8" ht="20.100000000000001" customHeight="1">
      <c r="A51" s="119" t="s">
        <v>277</v>
      </c>
      <c r="B51" s="119" t="s">
        <v>277</v>
      </c>
      <c r="C51" s="120" t="s">
        <v>274</v>
      </c>
      <c r="D51" s="120" t="s">
        <v>278</v>
      </c>
      <c r="E51" s="128"/>
      <c r="F51" s="136">
        <v>2200</v>
      </c>
      <c r="G51" s="126">
        <f t="shared" si="0"/>
        <v>357933.48000000004</v>
      </c>
      <c r="H51" s="107"/>
    </row>
    <row r="52" spans="1:8" ht="20.100000000000001" customHeight="1">
      <c r="A52" s="119" t="s">
        <v>277</v>
      </c>
      <c r="B52" s="119" t="s">
        <v>277</v>
      </c>
      <c r="C52" s="120" t="s">
        <v>275</v>
      </c>
      <c r="D52" s="120" t="s">
        <v>278</v>
      </c>
      <c r="E52" s="128"/>
      <c r="F52" s="136">
        <v>2200</v>
      </c>
      <c r="G52" s="126">
        <f t="shared" si="0"/>
        <v>355733.48000000004</v>
      </c>
      <c r="H52" s="107"/>
    </row>
    <row r="53" spans="1:8" ht="20.100000000000001" customHeight="1">
      <c r="A53" s="119" t="s">
        <v>277</v>
      </c>
      <c r="B53" s="119" t="s">
        <v>277</v>
      </c>
      <c r="C53" s="120" t="s">
        <v>309</v>
      </c>
      <c r="D53" s="120" t="s">
        <v>278</v>
      </c>
      <c r="E53" s="128"/>
      <c r="F53" s="136">
        <v>3100</v>
      </c>
      <c r="G53" s="126">
        <f t="shared" si="0"/>
        <v>352633.48000000004</v>
      </c>
      <c r="H53" s="107"/>
    </row>
    <row r="54" spans="1:8" ht="20.100000000000001" customHeight="1">
      <c r="A54" s="119" t="s">
        <v>277</v>
      </c>
      <c r="B54" s="119" t="s">
        <v>277</v>
      </c>
      <c r="C54" s="120" t="s">
        <v>310</v>
      </c>
      <c r="D54" s="120" t="s">
        <v>278</v>
      </c>
      <c r="E54" s="128"/>
      <c r="F54" s="136">
        <v>1950</v>
      </c>
      <c r="G54" s="126">
        <f t="shared" si="0"/>
        <v>350683.48000000004</v>
      </c>
      <c r="H54" s="107"/>
    </row>
    <row r="55" spans="1:8" ht="20.100000000000001" customHeight="1">
      <c r="A55" s="119" t="s">
        <v>277</v>
      </c>
      <c r="B55" s="119" t="s">
        <v>277</v>
      </c>
      <c r="C55" s="120" t="s">
        <v>266</v>
      </c>
      <c r="D55" s="120" t="s">
        <v>278</v>
      </c>
      <c r="E55" s="128"/>
      <c r="F55" s="136">
        <v>1100</v>
      </c>
      <c r="G55" s="126">
        <f t="shared" si="0"/>
        <v>349583.48000000004</v>
      </c>
      <c r="H55" s="107"/>
    </row>
    <row r="56" spans="1:8" ht="20.100000000000001" customHeight="1">
      <c r="A56" s="119" t="s">
        <v>277</v>
      </c>
      <c r="B56" s="119" t="s">
        <v>277</v>
      </c>
      <c r="C56" s="120" t="s">
        <v>270</v>
      </c>
      <c r="D56" s="120" t="s">
        <v>278</v>
      </c>
      <c r="E56" s="128"/>
      <c r="F56" s="136">
        <v>1350</v>
      </c>
      <c r="G56" s="126">
        <f t="shared" si="0"/>
        <v>348233.48000000004</v>
      </c>
      <c r="H56" s="107"/>
    </row>
    <row r="57" spans="1:8" ht="20.100000000000001" customHeight="1">
      <c r="A57" s="119" t="s">
        <v>277</v>
      </c>
      <c r="B57" s="119" t="s">
        <v>277</v>
      </c>
      <c r="C57" s="120" t="s">
        <v>271</v>
      </c>
      <c r="D57" s="120" t="s">
        <v>278</v>
      </c>
      <c r="E57" s="128"/>
      <c r="F57" s="136">
        <v>1200</v>
      </c>
      <c r="G57" s="126">
        <f t="shared" si="0"/>
        <v>347033.48000000004</v>
      </c>
      <c r="H57" s="107"/>
    </row>
    <row r="58" spans="1:8" ht="20.100000000000001" customHeight="1">
      <c r="A58" s="119" t="s">
        <v>277</v>
      </c>
      <c r="B58" s="119" t="s">
        <v>277</v>
      </c>
      <c r="C58" s="120" t="s">
        <v>311</v>
      </c>
      <c r="D58" s="120" t="s">
        <v>278</v>
      </c>
      <c r="E58" s="128"/>
      <c r="F58" s="136">
        <v>3300</v>
      </c>
      <c r="G58" s="126">
        <f t="shared" si="0"/>
        <v>343733.48000000004</v>
      </c>
      <c r="H58" s="107"/>
    </row>
    <row r="59" spans="1:8" ht="20.100000000000001" customHeight="1">
      <c r="A59" s="119" t="s">
        <v>277</v>
      </c>
      <c r="B59" s="119" t="s">
        <v>277</v>
      </c>
      <c r="C59" s="120" t="s">
        <v>312</v>
      </c>
      <c r="D59" s="120" t="s">
        <v>278</v>
      </c>
      <c r="E59" s="128"/>
      <c r="F59" s="136">
        <v>1550</v>
      </c>
      <c r="G59" s="126">
        <f t="shared" si="0"/>
        <v>342183.48000000004</v>
      </c>
      <c r="H59" s="107"/>
    </row>
    <row r="60" spans="1:8" ht="20.100000000000001" customHeight="1">
      <c r="A60" s="119" t="s">
        <v>277</v>
      </c>
      <c r="B60" s="119" t="s">
        <v>277</v>
      </c>
      <c r="C60" s="120" t="s">
        <v>313</v>
      </c>
      <c r="D60" s="120" t="s">
        <v>278</v>
      </c>
      <c r="E60" s="128"/>
      <c r="F60" s="136">
        <v>1200</v>
      </c>
      <c r="G60" s="126">
        <f t="shared" si="0"/>
        <v>340983.48000000004</v>
      </c>
      <c r="H60" s="107"/>
    </row>
    <row r="61" spans="1:8" ht="20.100000000000001" customHeight="1">
      <c r="A61" s="119" t="s">
        <v>277</v>
      </c>
      <c r="B61" s="119" t="s">
        <v>277</v>
      </c>
      <c r="C61" s="120" t="s">
        <v>303</v>
      </c>
      <c r="D61" s="120" t="s">
        <v>278</v>
      </c>
      <c r="E61" s="128"/>
      <c r="F61" s="136">
        <v>1350</v>
      </c>
      <c r="G61" s="126">
        <f t="shared" si="0"/>
        <v>339633.48000000004</v>
      </c>
      <c r="H61" s="107"/>
    </row>
    <row r="62" spans="1:8" ht="20.100000000000001" customHeight="1">
      <c r="A62" s="119" t="s">
        <v>277</v>
      </c>
      <c r="B62" s="119" t="s">
        <v>277</v>
      </c>
      <c r="C62" s="120" t="s">
        <v>268</v>
      </c>
      <c r="D62" s="120" t="s">
        <v>278</v>
      </c>
      <c r="E62" s="128"/>
      <c r="F62" s="136">
        <v>1200</v>
      </c>
      <c r="G62" s="126">
        <f t="shared" si="0"/>
        <v>338433.48000000004</v>
      </c>
      <c r="H62" s="107"/>
    </row>
    <row r="63" spans="1:8" ht="20.100000000000001" customHeight="1">
      <c r="A63" s="119" t="s">
        <v>277</v>
      </c>
      <c r="B63" s="119" t="s">
        <v>277</v>
      </c>
      <c r="C63" s="120" t="s">
        <v>267</v>
      </c>
      <c r="D63" s="120" t="s">
        <v>278</v>
      </c>
      <c r="E63" s="128"/>
      <c r="F63" s="136">
        <v>1200</v>
      </c>
      <c r="G63" s="126">
        <f t="shared" si="0"/>
        <v>337233.48000000004</v>
      </c>
      <c r="H63" s="107"/>
    </row>
    <row r="64" spans="1:8" ht="20.100000000000001" customHeight="1">
      <c r="A64" s="119" t="s">
        <v>277</v>
      </c>
      <c r="B64" s="119" t="s">
        <v>277</v>
      </c>
      <c r="C64" s="120" t="s">
        <v>263</v>
      </c>
      <c r="D64" s="120" t="s">
        <v>278</v>
      </c>
      <c r="E64" s="128"/>
      <c r="F64" s="136">
        <v>2200</v>
      </c>
      <c r="G64" s="126">
        <f t="shared" si="0"/>
        <v>335033.48000000004</v>
      </c>
      <c r="H64" s="107"/>
    </row>
    <row r="65" spans="1:8" ht="20.100000000000001" customHeight="1">
      <c r="A65" s="119" t="s">
        <v>277</v>
      </c>
      <c r="B65" s="119" t="s">
        <v>277</v>
      </c>
      <c r="C65" s="120" t="s">
        <v>269</v>
      </c>
      <c r="D65" s="120" t="s">
        <v>278</v>
      </c>
      <c r="E65" s="128"/>
      <c r="F65" s="136">
        <v>1200</v>
      </c>
      <c r="G65" s="126">
        <f t="shared" si="0"/>
        <v>333833.48000000004</v>
      </c>
      <c r="H65" s="107"/>
    </row>
    <row r="66" spans="1:8" ht="20.100000000000001" customHeight="1">
      <c r="A66" s="119" t="s">
        <v>277</v>
      </c>
      <c r="B66" s="119" t="s">
        <v>277</v>
      </c>
      <c r="C66" s="120" t="s">
        <v>314</v>
      </c>
      <c r="D66" s="120" t="s">
        <v>278</v>
      </c>
      <c r="E66" s="128"/>
      <c r="F66" s="136">
        <v>1350</v>
      </c>
      <c r="G66" s="126">
        <f t="shared" si="0"/>
        <v>332483.48000000004</v>
      </c>
      <c r="H66" s="107"/>
    </row>
    <row r="67" spans="1:8" ht="20.100000000000001" customHeight="1">
      <c r="A67" s="119" t="s">
        <v>277</v>
      </c>
      <c r="B67" s="119" t="s">
        <v>277</v>
      </c>
      <c r="C67" s="120" t="s">
        <v>315</v>
      </c>
      <c r="D67" s="120" t="s">
        <v>278</v>
      </c>
      <c r="E67" s="128"/>
      <c r="F67" s="136">
        <v>1550</v>
      </c>
      <c r="G67" s="126">
        <f t="shared" si="0"/>
        <v>330933.48000000004</v>
      </c>
      <c r="H67" s="107"/>
    </row>
    <row r="68" spans="1:8" ht="20.100000000000001" customHeight="1">
      <c r="A68" s="119" t="s">
        <v>277</v>
      </c>
      <c r="B68" s="119" t="s">
        <v>277</v>
      </c>
      <c r="C68" s="120" t="s">
        <v>262</v>
      </c>
      <c r="D68" s="120" t="s">
        <v>317</v>
      </c>
      <c r="E68" s="128"/>
      <c r="F68" s="136">
        <v>3400</v>
      </c>
      <c r="G68" s="126">
        <f t="shared" si="0"/>
        <v>327533.48000000004</v>
      </c>
      <c r="H68" s="107"/>
    </row>
    <row r="69" spans="1:8" ht="20.100000000000001" customHeight="1">
      <c r="A69" s="137">
        <v>44739</v>
      </c>
      <c r="B69" s="121">
        <v>878</v>
      </c>
      <c r="C69" s="120" t="s">
        <v>230</v>
      </c>
      <c r="D69" s="120" t="s">
        <v>294</v>
      </c>
      <c r="E69" s="128"/>
      <c r="F69" s="136">
        <v>5486.59</v>
      </c>
      <c r="G69" s="126">
        <f t="shared" si="0"/>
        <v>322046.89</v>
      </c>
      <c r="H69" s="107"/>
    </row>
    <row r="70" spans="1:8" ht="20.100000000000001" customHeight="1">
      <c r="A70" s="137">
        <v>44740</v>
      </c>
      <c r="B70" s="121" t="s">
        <v>295</v>
      </c>
      <c r="C70" s="120" t="s">
        <v>282</v>
      </c>
      <c r="D70" s="120" t="s">
        <v>296</v>
      </c>
      <c r="E70" s="128"/>
      <c r="F70" s="136">
        <v>19650</v>
      </c>
      <c r="G70" s="126">
        <f t="shared" si="0"/>
        <v>302396.89</v>
      </c>
      <c r="H70" s="107"/>
    </row>
    <row r="71" spans="1:8" ht="20.100000000000001" customHeight="1">
      <c r="A71" s="119" t="s">
        <v>277</v>
      </c>
      <c r="B71" s="119" t="s">
        <v>277</v>
      </c>
      <c r="C71" s="120" t="s">
        <v>272</v>
      </c>
      <c r="D71" s="120" t="s">
        <v>278</v>
      </c>
      <c r="E71" s="128"/>
      <c r="F71" s="136">
        <v>1100</v>
      </c>
      <c r="G71" s="126">
        <f t="shared" si="0"/>
        <v>301296.89</v>
      </c>
      <c r="H71" s="107"/>
    </row>
    <row r="72" spans="1:8" ht="20.100000000000001" customHeight="1">
      <c r="A72" s="119" t="s">
        <v>277</v>
      </c>
      <c r="B72" s="119" t="s">
        <v>277</v>
      </c>
      <c r="C72" s="120" t="s">
        <v>266</v>
      </c>
      <c r="D72" s="120" t="s">
        <v>278</v>
      </c>
      <c r="E72" s="128"/>
      <c r="F72" s="136">
        <v>5000</v>
      </c>
      <c r="G72" s="126">
        <f t="shared" si="0"/>
        <v>296296.89</v>
      </c>
      <c r="H72" s="107"/>
    </row>
    <row r="73" spans="1:8" ht="20.100000000000001" customHeight="1">
      <c r="A73" s="119" t="s">
        <v>277</v>
      </c>
      <c r="B73" s="119" t="s">
        <v>277</v>
      </c>
      <c r="C73" s="120" t="s">
        <v>264</v>
      </c>
      <c r="D73" s="120" t="s">
        <v>278</v>
      </c>
      <c r="E73" s="128"/>
      <c r="F73" s="136">
        <v>1350</v>
      </c>
      <c r="G73" s="126">
        <f t="shared" si="0"/>
        <v>294946.89</v>
      </c>
      <c r="H73" s="107"/>
    </row>
    <row r="74" spans="1:8" ht="20.100000000000001" customHeight="1">
      <c r="A74" s="119" t="s">
        <v>277</v>
      </c>
      <c r="B74" s="119" t="s">
        <v>277</v>
      </c>
      <c r="C74" s="120" t="s">
        <v>263</v>
      </c>
      <c r="D74" s="120" t="s">
        <v>278</v>
      </c>
      <c r="E74" s="128"/>
      <c r="F74" s="136">
        <v>1100</v>
      </c>
      <c r="G74" s="126">
        <f t="shared" si="0"/>
        <v>293846.89</v>
      </c>
      <c r="H74" s="107"/>
    </row>
    <row r="75" spans="1:8" ht="20.100000000000001" customHeight="1">
      <c r="A75" s="137">
        <v>44740</v>
      </c>
      <c r="B75" s="121" t="s">
        <v>297</v>
      </c>
      <c r="C75" s="120" t="s">
        <v>298</v>
      </c>
      <c r="D75" s="120" t="s">
        <v>299</v>
      </c>
      <c r="E75" s="128"/>
      <c r="F75" s="136">
        <v>3350</v>
      </c>
      <c r="G75" s="126">
        <f t="shared" si="0"/>
        <v>290496.89</v>
      </c>
      <c r="H75" s="107"/>
    </row>
    <row r="76" spans="1:8" ht="20.100000000000001" customHeight="1">
      <c r="A76" s="119" t="s">
        <v>277</v>
      </c>
      <c r="B76" s="119" t="s">
        <v>277</v>
      </c>
      <c r="C76" s="120" t="s">
        <v>300</v>
      </c>
      <c r="D76" s="120" t="s">
        <v>278</v>
      </c>
      <c r="E76" s="128"/>
      <c r="F76" s="136">
        <v>2150</v>
      </c>
      <c r="G76" s="126">
        <f t="shared" si="0"/>
        <v>288346.89</v>
      </c>
      <c r="H76" s="107"/>
    </row>
    <row r="77" spans="1:8" ht="20.100000000000001" customHeight="1">
      <c r="A77" s="119" t="s">
        <v>277</v>
      </c>
      <c r="B77" s="119" t="s">
        <v>277</v>
      </c>
      <c r="C77" s="120" t="s">
        <v>301</v>
      </c>
      <c r="D77" s="120" t="s">
        <v>278</v>
      </c>
      <c r="E77" s="128"/>
      <c r="F77" s="136">
        <v>1700</v>
      </c>
      <c r="G77" s="126">
        <f t="shared" si="0"/>
        <v>286646.89</v>
      </c>
      <c r="H77" s="107"/>
    </row>
    <row r="78" spans="1:8" ht="20.100000000000001" customHeight="1">
      <c r="A78" s="119" t="s">
        <v>277</v>
      </c>
      <c r="B78" s="119" t="s">
        <v>277</v>
      </c>
      <c r="C78" s="120" t="s">
        <v>302</v>
      </c>
      <c r="D78" s="120" t="s">
        <v>278</v>
      </c>
      <c r="E78" s="128"/>
      <c r="F78" s="136">
        <v>2150</v>
      </c>
      <c r="G78" s="126">
        <f t="shared" ref="G78:G120" si="1">+G77-F78</f>
        <v>284496.89</v>
      </c>
      <c r="H78" s="107"/>
    </row>
    <row r="79" spans="1:8" ht="20.100000000000001" customHeight="1">
      <c r="A79" s="119" t="s">
        <v>277</v>
      </c>
      <c r="B79" s="119" t="s">
        <v>277</v>
      </c>
      <c r="C79" s="120" t="s">
        <v>268</v>
      </c>
      <c r="D79" s="120" t="s">
        <v>278</v>
      </c>
      <c r="E79" s="128"/>
      <c r="F79" s="136">
        <v>1200</v>
      </c>
      <c r="G79" s="126">
        <f t="shared" si="1"/>
        <v>283296.89</v>
      </c>
      <c r="H79" s="107"/>
    </row>
    <row r="80" spans="1:8" ht="20.100000000000001" customHeight="1">
      <c r="A80" s="119" t="s">
        <v>277</v>
      </c>
      <c r="B80" s="119" t="s">
        <v>277</v>
      </c>
      <c r="C80" s="120" t="s">
        <v>303</v>
      </c>
      <c r="D80" s="120" t="s">
        <v>278</v>
      </c>
      <c r="E80" s="128"/>
      <c r="F80" s="136">
        <v>1350</v>
      </c>
      <c r="G80" s="126">
        <f t="shared" si="1"/>
        <v>281946.89</v>
      </c>
      <c r="H80" s="107"/>
    </row>
    <row r="81" spans="1:8" ht="20.100000000000001" customHeight="1">
      <c r="A81" s="119" t="s">
        <v>277</v>
      </c>
      <c r="B81" s="119" t="s">
        <v>277</v>
      </c>
      <c r="C81" s="120" t="s">
        <v>267</v>
      </c>
      <c r="D81" s="120" t="s">
        <v>278</v>
      </c>
      <c r="E81" s="128"/>
      <c r="F81" s="136">
        <v>1200</v>
      </c>
      <c r="G81" s="126">
        <f t="shared" si="1"/>
        <v>280746.89</v>
      </c>
      <c r="H81" s="107"/>
    </row>
    <row r="82" spans="1:8" ht="20.100000000000001" customHeight="1">
      <c r="A82" s="119" t="s">
        <v>277</v>
      </c>
      <c r="B82" s="119" t="s">
        <v>277</v>
      </c>
      <c r="C82" s="120" t="s">
        <v>304</v>
      </c>
      <c r="D82" s="120" t="s">
        <v>278</v>
      </c>
      <c r="E82" s="128"/>
      <c r="F82" s="136">
        <v>1350</v>
      </c>
      <c r="G82" s="126">
        <f t="shared" si="1"/>
        <v>279396.89</v>
      </c>
      <c r="H82" s="107"/>
    </row>
    <row r="83" spans="1:8" ht="20.100000000000001" customHeight="1">
      <c r="A83" s="119" t="s">
        <v>277</v>
      </c>
      <c r="B83" s="119" t="s">
        <v>277</v>
      </c>
      <c r="C83" s="120" t="s">
        <v>269</v>
      </c>
      <c r="D83" s="120" t="s">
        <v>278</v>
      </c>
      <c r="E83" s="128"/>
      <c r="F83" s="136">
        <v>1200</v>
      </c>
      <c r="G83" s="126">
        <f t="shared" si="1"/>
        <v>278196.89</v>
      </c>
      <c r="H83" s="107"/>
    </row>
    <row r="84" spans="1:8" ht="20.100000000000001" customHeight="1">
      <c r="A84" s="119" t="s">
        <v>277</v>
      </c>
      <c r="B84" s="119" t="s">
        <v>277</v>
      </c>
      <c r="C84" s="120" t="s">
        <v>305</v>
      </c>
      <c r="D84" s="120" t="s">
        <v>278</v>
      </c>
      <c r="E84" s="128"/>
      <c r="F84" s="136">
        <v>3350</v>
      </c>
      <c r="G84" s="126">
        <f t="shared" si="1"/>
        <v>274846.89</v>
      </c>
      <c r="H84" s="107"/>
    </row>
    <row r="85" spans="1:8" ht="20.100000000000001" customHeight="1">
      <c r="A85" s="119" t="s">
        <v>277</v>
      </c>
      <c r="B85" s="119" t="s">
        <v>277</v>
      </c>
      <c r="C85" s="120" t="s">
        <v>306</v>
      </c>
      <c r="D85" s="120" t="s">
        <v>278</v>
      </c>
      <c r="E85" s="128"/>
      <c r="F85" s="136">
        <v>2150</v>
      </c>
      <c r="G85" s="126">
        <f t="shared" si="1"/>
        <v>272696.89</v>
      </c>
      <c r="H85" s="107"/>
    </row>
    <row r="86" spans="1:8" ht="20.100000000000001" customHeight="1">
      <c r="A86" s="119" t="s">
        <v>277</v>
      </c>
      <c r="B86" s="119" t="s">
        <v>277</v>
      </c>
      <c r="C86" s="120" t="s">
        <v>307</v>
      </c>
      <c r="D86" s="120" t="s">
        <v>278</v>
      </c>
      <c r="E86" s="128"/>
      <c r="F86" s="127">
        <v>1700</v>
      </c>
      <c r="G86" s="126">
        <f t="shared" si="1"/>
        <v>270996.89</v>
      </c>
      <c r="H86" s="107"/>
    </row>
    <row r="87" spans="1:8" ht="20.100000000000001" customHeight="1">
      <c r="A87" s="135">
        <v>44740</v>
      </c>
      <c r="B87" s="121" t="s">
        <v>318</v>
      </c>
      <c r="C87" s="120" t="s">
        <v>319</v>
      </c>
      <c r="D87" s="120" t="s">
        <v>320</v>
      </c>
      <c r="E87" s="128"/>
      <c r="F87" s="127">
        <v>2950</v>
      </c>
      <c r="G87" s="126">
        <f t="shared" si="1"/>
        <v>268046.89</v>
      </c>
      <c r="H87" s="107"/>
    </row>
    <row r="88" spans="1:8" ht="20.100000000000001" customHeight="1">
      <c r="A88" s="119" t="s">
        <v>277</v>
      </c>
      <c r="B88" s="119" t="s">
        <v>277</v>
      </c>
      <c r="C88" s="120" t="s">
        <v>261</v>
      </c>
      <c r="D88" s="120" t="s">
        <v>278</v>
      </c>
      <c r="E88" s="128"/>
      <c r="F88" s="127">
        <v>2950</v>
      </c>
      <c r="G88" s="126">
        <f t="shared" si="1"/>
        <v>265096.89</v>
      </c>
      <c r="H88" s="107"/>
    </row>
    <row r="89" spans="1:8" ht="20.100000000000001" customHeight="1">
      <c r="A89" s="119" t="s">
        <v>277</v>
      </c>
      <c r="B89" s="119" t="s">
        <v>277</v>
      </c>
      <c r="C89" s="120" t="s">
        <v>270</v>
      </c>
      <c r="D89" s="120" t="s">
        <v>278</v>
      </c>
      <c r="E89" s="128"/>
      <c r="F89" s="127">
        <v>2950</v>
      </c>
      <c r="G89" s="126">
        <f t="shared" si="1"/>
        <v>262146.89</v>
      </c>
      <c r="H89" s="107"/>
    </row>
    <row r="90" spans="1:8" ht="20.100000000000001" customHeight="1">
      <c r="A90" s="119" t="s">
        <v>277</v>
      </c>
      <c r="B90" s="119" t="s">
        <v>277</v>
      </c>
      <c r="C90" s="120" t="s">
        <v>313</v>
      </c>
      <c r="D90" s="120" t="s">
        <v>278</v>
      </c>
      <c r="E90" s="128"/>
      <c r="F90" s="127">
        <v>3800</v>
      </c>
      <c r="G90" s="126">
        <f t="shared" si="1"/>
        <v>258346.89</v>
      </c>
      <c r="H90" s="107"/>
    </row>
    <row r="91" spans="1:8" ht="20.100000000000001" customHeight="1">
      <c r="A91" s="119" t="s">
        <v>277</v>
      </c>
      <c r="B91" s="119" t="s">
        <v>277</v>
      </c>
      <c r="C91" s="120" t="s">
        <v>262</v>
      </c>
      <c r="D91" s="120" t="s">
        <v>278</v>
      </c>
      <c r="E91" s="128"/>
      <c r="F91" s="127">
        <v>2300</v>
      </c>
      <c r="G91" s="126">
        <f t="shared" si="1"/>
        <v>256046.89</v>
      </c>
      <c r="H91" s="107"/>
    </row>
    <row r="92" spans="1:8" ht="20.100000000000001" customHeight="1">
      <c r="A92" s="119" t="s">
        <v>277</v>
      </c>
      <c r="B92" s="119" t="s">
        <v>277</v>
      </c>
      <c r="C92" s="120" t="s">
        <v>310</v>
      </c>
      <c r="D92" s="120" t="s">
        <v>278</v>
      </c>
      <c r="E92" s="128"/>
      <c r="F92" s="127">
        <v>1700</v>
      </c>
      <c r="G92" s="126">
        <f t="shared" si="1"/>
        <v>254346.89</v>
      </c>
      <c r="H92" s="107"/>
    </row>
    <row r="93" spans="1:8" ht="20.100000000000001" customHeight="1">
      <c r="A93" s="119" t="s">
        <v>277</v>
      </c>
      <c r="B93" s="119" t="s">
        <v>277</v>
      </c>
      <c r="C93" s="120" t="s">
        <v>260</v>
      </c>
      <c r="D93" s="120" t="s">
        <v>278</v>
      </c>
      <c r="E93" s="128"/>
      <c r="F93" s="127">
        <v>1400</v>
      </c>
      <c r="G93" s="126">
        <f t="shared" si="1"/>
        <v>252946.89</v>
      </c>
      <c r="H93" s="107"/>
    </row>
    <row r="94" spans="1:8" ht="20.100000000000001" customHeight="1">
      <c r="A94" s="119" t="s">
        <v>277</v>
      </c>
      <c r="B94" s="119" t="s">
        <v>277</v>
      </c>
      <c r="C94" s="120" t="s">
        <v>282</v>
      </c>
      <c r="D94" s="120" t="s">
        <v>278</v>
      </c>
      <c r="E94" s="128"/>
      <c r="F94" s="127">
        <v>1250</v>
      </c>
      <c r="G94" s="126">
        <f t="shared" si="1"/>
        <v>251696.89</v>
      </c>
      <c r="H94" s="107"/>
    </row>
    <row r="95" spans="1:8" ht="20.100000000000001" customHeight="1">
      <c r="A95" s="119" t="s">
        <v>277</v>
      </c>
      <c r="B95" s="119" t="s">
        <v>277</v>
      </c>
      <c r="C95" s="120" t="s">
        <v>312</v>
      </c>
      <c r="D95" s="120" t="s">
        <v>278</v>
      </c>
      <c r="E95" s="128"/>
      <c r="F95" s="127">
        <v>1550</v>
      </c>
      <c r="G95" s="126">
        <f t="shared" si="1"/>
        <v>250146.89</v>
      </c>
      <c r="H95" s="107"/>
    </row>
    <row r="96" spans="1:8" ht="20.100000000000001" customHeight="1">
      <c r="A96" s="119" t="s">
        <v>277</v>
      </c>
      <c r="B96" s="119" t="s">
        <v>277</v>
      </c>
      <c r="C96" s="120" t="s">
        <v>271</v>
      </c>
      <c r="D96" s="120" t="s">
        <v>278</v>
      </c>
      <c r="E96" s="128"/>
      <c r="F96" s="127">
        <v>1100</v>
      </c>
      <c r="G96" s="126">
        <f t="shared" si="1"/>
        <v>249046.89</v>
      </c>
      <c r="H96" s="107"/>
    </row>
    <row r="97" spans="1:8" ht="20.100000000000001" customHeight="1">
      <c r="A97" s="119" t="s">
        <v>277</v>
      </c>
      <c r="B97" s="119" t="s">
        <v>277</v>
      </c>
      <c r="C97" s="120" t="s">
        <v>265</v>
      </c>
      <c r="D97" s="120" t="s">
        <v>278</v>
      </c>
      <c r="E97" s="128"/>
      <c r="F97" s="127">
        <v>2600</v>
      </c>
      <c r="G97" s="126">
        <f t="shared" si="1"/>
        <v>246446.89</v>
      </c>
      <c r="H97" s="107"/>
    </row>
    <row r="98" spans="1:8" ht="20.100000000000001" customHeight="1">
      <c r="A98" s="119" t="s">
        <v>277</v>
      </c>
      <c r="B98" s="119" t="s">
        <v>277</v>
      </c>
      <c r="C98" s="120" t="s">
        <v>264</v>
      </c>
      <c r="D98" s="120" t="s">
        <v>278</v>
      </c>
      <c r="E98" s="128"/>
      <c r="F98" s="127">
        <v>2300</v>
      </c>
      <c r="G98" s="126">
        <f t="shared" si="1"/>
        <v>244146.89</v>
      </c>
      <c r="H98" s="107"/>
    </row>
    <row r="99" spans="1:8" ht="20.100000000000001" customHeight="1">
      <c r="A99" s="119" t="s">
        <v>277</v>
      </c>
      <c r="B99" s="119" t="s">
        <v>277</v>
      </c>
      <c r="C99" s="120" t="s">
        <v>309</v>
      </c>
      <c r="D99" s="120" t="s">
        <v>278</v>
      </c>
      <c r="E99" s="128"/>
      <c r="F99" s="127">
        <v>1550</v>
      </c>
      <c r="G99" s="126">
        <f t="shared" si="1"/>
        <v>242596.89</v>
      </c>
      <c r="H99" s="107"/>
    </row>
    <row r="100" spans="1:8" ht="20.100000000000001" customHeight="1">
      <c r="A100" s="119" t="s">
        <v>277</v>
      </c>
      <c r="B100" s="119" t="s">
        <v>277</v>
      </c>
      <c r="C100" s="120" t="s">
        <v>298</v>
      </c>
      <c r="D100" s="120" t="s">
        <v>278</v>
      </c>
      <c r="E100" s="128"/>
      <c r="F100" s="127">
        <v>2150</v>
      </c>
      <c r="G100" s="126">
        <f t="shared" si="1"/>
        <v>240446.89</v>
      </c>
      <c r="H100" s="107"/>
    </row>
    <row r="101" spans="1:8" ht="20.100000000000001" customHeight="1">
      <c r="A101" s="119" t="s">
        <v>277</v>
      </c>
      <c r="B101" s="119" t="s">
        <v>277</v>
      </c>
      <c r="C101" s="120" t="s">
        <v>300</v>
      </c>
      <c r="D101" s="120" t="s">
        <v>278</v>
      </c>
      <c r="E101" s="128"/>
      <c r="F101" s="127">
        <v>1350</v>
      </c>
      <c r="G101" s="126">
        <f t="shared" si="1"/>
        <v>239096.89</v>
      </c>
      <c r="H101" s="107"/>
    </row>
    <row r="102" spans="1:8" ht="20.100000000000001" customHeight="1">
      <c r="A102" s="119" t="s">
        <v>277</v>
      </c>
      <c r="B102" s="119" t="s">
        <v>277</v>
      </c>
      <c r="C102" s="120" t="s">
        <v>301</v>
      </c>
      <c r="D102" s="120" t="s">
        <v>278</v>
      </c>
      <c r="E102" s="128"/>
      <c r="F102" s="127">
        <v>1100</v>
      </c>
      <c r="G102" s="126">
        <f t="shared" si="1"/>
        <v>237996.89</v>
      </c>
      <c r="H102" s="107"/>
    </row>
    <row r="103" spans="1:8" ht="20.100000000000001" customHeight="1">
      <c r="A103" s="119" t="s">
        <v>277</v>
      </c>
      <c r="B103" s="119" t="s">
        <v>277</v>
      </c>
      <c r="C103" s="120" t="s">
        <v>263</v>
      </c>
      <c r="D103" s="120" t="s">
        <v>278</v>
      </c>
      <c r="E103" s="128"/>
      <c r="F103" s="127">
        <v>1100</v>
      </c>
      <c r="G103" s="126">
        <f t="shared" si="1"/>
        <v>236896.89</v>
      </c>
      <c r="H103" s="107"/>
    </row>
    <row r="104" spans="1:8" ht="20.100000000000001" customHeight="1">
      <c r="A104" s="119" t="s">
        <v>277</v>
      </c>
      <c r="B104" s="119" t="s">
        <v>277</v>
      </c>
      <c r="C104" s="120" t="s">
        <v>303</v>
      </c>
      <c r="D104" s="120" t="s">
        <v>278</v>
      </c>
      <c r="E104" s="128"/>
      <c r="F104" s="127">
        <v>1350</v>
      </c>
      <c r="G104" s="126">
        <f t="shared" si="1"/>
        <v>235546.89</v>
      </c>
      <c r="H104" s="107"/>
    </row>
    <row r="105" spans="1:8" ht="20.100000000000001" customHeight="1">
      <c r="A105" s="119" t="s">
        <v>277</v>
      </c>
      <c r="B105" s="119" t="s">
        <v>277</v>
      </c>
      <c r="C105" s="120" t="s">
        <v>267</v>
      </c>
      <c r="D105" s="120" t="s">
        <v>278</v>
      </c>
      <c r="E105" s="128"/>
      <c r="F105" s="127">
        <v>1200</v>
      </c>
      <c r="G105" s="126">
        <f t="shared" si="1"/>
        <v>234346.89</v>
      </c>
      <c r="H105" s="107"/>
    </row>
    <row r="106" spans="1:8" ht="20.100000000000001" customHeight="1">
      <c r="A106" s="119" t="s">
        <v>277</v>
      </c>
      <c r="B106" s="119" t="s">
        <v>277</v>
      </c>
      <c r="C106" s="120" t="s">
        <v>268</v>
      </c>
      <c r="D106" s="120" t="s">
        <v>278</v>
      </c>
      <c r="E106" s="128"/>
      <c r="F106" s="127">
        <v>1200</v>
      </c>
      <c r="G106" s="126">
        <f t="shared" si="1"/>
        <v>233146.89</v>
      </c>
      <c r="H106" s="107"/>
    </row>
    <row r="107" spans="1:8" ht="20.100000000000001" customHeight="1">
      <c r="A107" s="137">
        <v>44740</v>
      </c>
      <c r="B107" s="121" t="s">
        <v>321</v>
      </c>
      <c r="C107" s="120" t="s">
        <v>266</v>
      </c>
      <c r="D107" s="120" t="s">
        <v>326</v>
      </c>
      <c r="E107" s="128"/>
      <c r="F107" s="127">
        <v>1100</v>
      </c>
      <c r="G107" s="126">
        <f t="shared" si="1"/>
        <v>232046.89</v>
      </c>
      <c r="H107" s="107"/>
    </row>
    <row r="108" spans="1:8" ht="20.100000000000001" customHeight="1">
      <c r="A108" s="122" t="s">
        <v>277</v>
      </c>
      <c r="B108" s="119" t="s">
        <v>277</v>
      </c>
      <c r="C108" s="120" t="s">
        <v>263</v>
      </c>
      <c r="D108" s="120" t="s">
        <v>278</v>
      </c>
      <c r="E108" s="128"/>
      <c r="F108" s="127">
        <v>1100</v>
      </c>
      <c r="G108" s="126">
        <f t="shared" si="1"/>
        <v>230946.89</v>
      </c>
      <c r="H108" s="107"/>
    </row>
    <row r="109" spans="1:8" ht="20.100000000000001" customHeight="1">
      <c r="A109" s="122" t="s">
        <v>277</v>
      </c>
      <c r="B109" s="119" t="s">
        <v>277</v>
      </c>
      <c r="C109" s="120" t="s">
        <v>322</v>
      </c>
      <c r="D109" s="120" t="s">
        <v>278</v>
      </c>
      <c r="E109" s="128"/>
      <c r="F109" s="127">
        <v>1200</v>
      </c>
      <c r="G109" s="126">
        <f t="shared" si="1"/>
        <v>229746.89</v>
      </c>
      <c r="H109" s="107"/>
    </row>
    <row r="110" spans="1:8" ht="20.100000000000001" customHeight="1">
      <c r="A110" s="122" t="s">
        <v>277</v>
      </c>
      <c r="B110" s="119" t="s">
        <v>277</v>
      </c>
      <c r="C110" s="120" t="s">
        <v>323</v>
      </c>
      <c r="D110" s="120" t="s">
        <v>278</v>
      </c>
      <c r="E110" s="128"/>
      <c r="F110" s="127">
        <v>1750</v>
      </c>
      <c r="G110" s="126">
        <f t="shared" si="1"/>
        <v>227996.89</v>
      </c>
      <c r="H110" s="107"/>
    </row>
    <row r="111" spans="1:8" ht="20.100000000000001" customHeight="1">
      <c r="A111" s="122" t="s">
        <v>277</v>
      </c>
      <c r="B111" s="119" t="s">
        <v>277</v>
      </c>
      <c r="C111" s="120" t="s">
        <v>324</v>
      </c>
      <c r="D111" s="120" t="s">
        <v>278</v>
      </c>
      <c r="E111" s="128"/>
      <c r="F111" s="127">
        <v>1350</v>
      </c>
      <c r="G111" s="126">
        <f t="shared" si="1"/>
        <v>226646.89</v>
      </c>
      <c r="H111" s="107"/>
    </row>
    <row r="112" spans="1:8" ht="20.100000000000001" customHeight="1">
      <c r="A112" s="122" t="s">
        <v>277</v>
      </c>
      <c r="B112" s="119" t="s">
        <v>277</v>
      </c>
      <c r="C112" s="120" t="s">
        <v>325</v>
      </c>
      <c r="D112" s="120" t="s">
        <v>278</v>
      </c>
      <c r="E112" s="128"/>
      <c r="F112" s="127">
        <v>1350</v>
      </c>
      <c r="G112" s="126">
        <f t="shared" si="1"/>
        <v>225296.89</v>
      </c>
      <c r="H112" s="107"/>
    </row>
    <row r="113" spans="1:8" ht="20.100000000000001" customHeight="1">
      <c r="A113" s="122" t="s">
        <v>277</v>
      </c>
      <c r="B113" s="119" t="s">
        <v>277</v>
      </c>
      <c r="C113" s="120" t="s">
        <v>262</v>
      </c>
      <c r="D113" s="120" t="s">
        <v>278</v>
      </c>
      <c r="E113" s="128"/>
      <c r="F113" s="127">
        <v>1100</v>
      </c>
      <c r="G113" s="126">
        <f t="shared" si="1"/>
        <v>224196.89</v>
      </c>
      <c r="H113" s="107"/>
    </row>
    <row r="114" spans="1:8" ht="20.100000000000001" customHeight="1">
      <c r="A114" s="137">
        <v>44742</v>
      </c>
      <c r="B114" s="121" t="s">
        <v>327</v>
      </c>
      <c r="C114" s="120" t="s">
        <v>298</v>
      </c>
      <c r="D114" s="120" t="s">
        <v>331</v>
      </c>
      <c r="E114" s="128"/>
      <c r="F114" s="136">
        <v>2150</v>
      </c>
      <c r="G114" s="126">
        <f t="shared" si="1"/>
        <v>222046.89</v>
      </c>
      <c r="H114" s="107"/>
    </row>
    <row r="115" spans="1:8" ht="20.100000000000001" customHeight="1">
      <c r="A115" s="122" t="s">
        <v>277</v>
      </c>
      <c r="B115" s="119" t="s">
        <v>277</v>
      </c>
      <c r="C115" s="120" t="s">
        <v>328</v>
      </c>
      <c r="D115" s="120" t="s">
        <v>278</v>
      </c>
      <c r="E115" s="128"/>
      <c r="F115" s="136">
        <v>1100</v>
      </c>
      <c r="G115" s="126">
        <f t="shared" si="1"/>
        <v>220946.89</v>
      </c>
      <c r="H115" s="107"/>
    </row>
    <row r="116" spans="1:8" ht="20.100000000000001" customHeight="1">
      <c r="A116" s="122" t="s">
        <v>277</v>
      </c>
      <c r="B116" s="119" t="s">
        <v>277</v>
      </c>
      <c r="C116" s="120" t="s">
        <v>329</v>
      </c>
      <c r="D116" s="120" t="s">
        <v>278</v>
      </c>
      <c r="E116" s="128"/>
      <c r="F116" s="136">
        <v>1750</v>
      </c>
      <c r="G116" s="126">
        <f t="shared" si="1"/>
        <v>219196.89</v>
      </c>
      <c r="H116" s="107"/>
    </row>
    <row r="117" spans="1:8" ht="20.100000000000001" customHeight="1">
      <c r="A117" s="122" t="s">
        <v>277</v>
      </c>
      <c r="B117" s="119" t="s">
        <v>277</v>
      </c>
      <c r="C117" s="120" t="s">
        <v>272</v>
      </c>
      <c r="D117" s="120" t="s">
        <v>278</v>
      </c>
      <c r="E117" s="128"/>
      <c r="F117" s="136">
        <v>1100</v>
      </c>
      <c r="G117" s="126">
        <f t="shared" si="1"/>
        <v>218096.89</v>
      </c>
      <c r="H117" s="107"/>
    </row>
    <row r="118" spans="1:8" ht="20.100000000000001" customHeight="1">
      <c r="A118" s="122" t="s">
        <v>277</v>
      </c>
      <c r="B118" s="119" t="s">
        <v>277</v>
      </c>
      <c r="C118" s="120" t="s">
        <v>311</v>
      </c>
      <c r="D118" s="120" t="s">
        <v>278</v>
      </c>
      <c r="E118" s="128"/>
      <c r="F118" s="136">
        <v>1750</v>
      </c>
      <c r="G118" s="126">
        <f t="shared" si="1"/>
        <v>216346.89</v>
      </c>
      <c r="H118" s="107"/>
    </row>
    <row r="119" spans="1:8" ht="20.100000000000001" customHeight="1">
      <c r="A119" s="122" t="s">
        <v>277</v>
      </c>
      <c r="B119" s="119" t="s">
        <v>277</v>
      </c>
      <c r="C119" s="120" t="s">
        <v>330</v>
      </c>
      <c r="D119" s="120" t="s">
        <v>278</v>
      </c>
      <c r="E119" s="128"/>
      <c r="F119" s="136">
        <v>1350</v>
      </c>
      <c r="G119" s="126">
        <f t="shared" si="1"/>
        <v>214996.89</v>
      </c>
      <c r="H119" s="107"/>
    </row>
    <row r="120" spans="1:8" ht="20.100000000000001" customHeight="1">
      <c r="A120" s="122" t="s">
        <v>277</v>
      </c>
      <c r="B120" s="119" t="s">
        <v>277</v>
      </c>
      <c r="C120" s="120" t="s">
        <v>315</v>
      </c>
      <c r="D120" s="120" t="s">
        <v>278</v>
      </c>
      <c r="E120" s="128"/>
      <c r="F120" s="136">
        <v>1550</v>
      </c>
      <c r="G120" s="126">
        <f t="shared" si="1"/>
        <v>213446.89</v>
      </c>
      <c r="H120" s="107"/>
    </row>
    <row r="121" spans="1:8" ht="20.100000000000001" customHeight="1">
      <c r="A121" s="135">
        <v>44742</v>
      </c>
      <c r="B121" s="121"/>
      <c r="C121" s="129" t="s">
        <v>9</v>
      </c>
      <c r="D121" s="120"/>
      <c r="E121" s="128"/>
      <c r="F121" s="128"/>
      <c r="G121" s="126"/>
      <c r="H121" s="109"/>
    </row>
    <row r="122" spans="1:8" ht="33" customHeight="1">
      <c r="A122" s="130"/>
      <c r="B122" s="124"/>
      <c r="C122" s="131" t="s">
        <v>13</v>
      </c>
      <c r="D122" s="131"/>
      <c r="E122" s="132"/>
      <c r="F122" s="133">
        <v>335377.02</v>
      </c>
      <c r="G122" s="134"/>
    </row>
    <row r="123" spans="1:8" ht="33" customHeight="1">
      <c r="A123" s="114"/>
      <c r="B123" s="115"/>
      <c r="C123" s="101"/>
      <c r="D123" s="101"/>
      <c r="E123" s="105"/>
      <c r="F123" s="103"/>
      <c r="G123" s="106"/>
    </row>
    <row r="124" spans="1:8">
      <c r="A124" s="139"/>
      <c r="B124" s="140"/>
      <c r="C124" s="101"/>
      <c r="D124" s="101"/>
      <c r="E124" s="141"/>
      <c r="F124" s="142"/>
      <c r="G124" s="143"/>
      <c r="H124" s="116"/>
    </row>
    <row r="125" spans="1:8">
      <c r="A125" s="171" t="s">
        <v>232</v>
      </c>
      <c r="B125" s="171"/>
      <c r="C125" s="144"/>
      <c r="D125" s="148" t="s">
        <v>233</v>
      </c>
      <c r="E125" s="144"/>
      <c r="F125" s="146" t="s">
        <v>254</v>
      </c>
      <c r="G125" s="144"/>
      <c r="H125" s="116"/>
    </row>
    <row r="126" spans="1:8">
      <c r="A126" s="148"/>
      <c r="B126" s="148"/>
      <c r="C126" s="144"/>
      <c r="D126" s="146"/>
      <c r="E126" s="144"/>
      <c r="F126" s="146"/>
      <c r="G126" s="144"/>
      <c r="H126" s="116"/>
    </row>
    <row r="127" spans="1:8">
      <c r="A127" s="146"/>
      <c r="B127" s="146"/>
      <c r="C127" s="144"/>
      <c r="D127" s="146"/>
      <c r="E127" s="144"/>
      <c r="F127" s="146"/>
      <c r="G127" s="144"/>
      <c r="H127" s="116"/>
    </row>
    <row r="128" spans="1:8">
      <c r="A128" s="145"/>
      <c r="B128" s="145"/>
      <c r="C128" s="116"/>
      <c r="D128" s="116"/>
      <c r="E128" s="116"/>
      <c r="F128" s="116"/>
      <c r="G128" s="116"/>
      <c r="H128" s="116"/>
    </row>
    <row r="129" spans="1:8">
      <c r="A129" s="169" t="s">
        <v>333</v>
      </c>
      <c r="B129" s="169"/>
      <c r="C129" s="116"/>
      <c r="D129" s="150" t="s">
        <v>334</v>
      </c>
      <c r="E129" s="169" t="s">
        <v>335</v>
      </c>
      <c r="F129" s="169"/>
      <c r="G129" s="169"/>
      <c r="H129" s="116"/>
    </row>
    <row r="130" spans="1:8" ht="13.5" customHeight="1">
      <c r="A130" s="170" t="s">
        <v>253</v>
      </c>
      <c r="B130" s="170"/>
      <c r="C130" s="116"/>
      <c r="D130" s="138" t="s">
        <v>236</v>
      </c>
      <c r="E130" s="170" t="s">
        <v>336</v>
      </c>
      <c r="F130" s="170"/>
      <c r="G130" s="170"/>
      <c r="H130" s="116"/>
    </row>
    <row r="131" spans="1:8">
      <c r="A131" s="116"/>
      <c r="B131" s="116"/>
      <c r="C131" s="116"/>
      <c r="D131" s="116"/>
      <c r="E131" s="116"/>
      <c r="F131" s="116"/>
      <c r="G131" s="116"/>
      <c r="H131" s="116"/>
    </row>
    <row r="132" spans="1:8">
      <c r="A132" s="116"/>
      <c r="B132" s="116"/>
      <c r="C132" s="116"/>
      <c r="D132" s="116"/>
      <c r="E132" s="116"/>
      <c r="F132" s="116"/>
      <c r="G132" s="116" t="s">
        <v>251</v>
      </c>
      <c r="H132" s="116"/>
    </row>
    <row r="133" spans="1:8">
      <c r="A133" s="116"/>
      <c r="B133" s="116"/>
      <c r="C133" s="116"/>
      <c r="D133" s="116"/>
      <c r="E133" s="116"/>
      <c r="F133" s="116"/>
      <c r="G133" s="116"/>
      <c r="H133" s="116"/>
    </row>
    <row r="134" spans="1:8">
      <c r="A134" s="116"/>
      <c r="B134" s="116"/>
      <c r="C134" s="116"/>
      <c r="D134" s="116"/>
      <c r="E134" s="116"/>
      <c r="F134" s="116"/>
      <c r="G134" s="116"/>
      <c r="H134" s="116"/>
    </row>
    <row r="135" spans="1:8">
      <c r="A135" s="116"/>
      <c r="B135" s="116"/>
      <c r="C135" s="116"/>
      <c r="D135" s="116"/>
      <c r="E135" s="116"/>
      <c r="F135" s="116"/>
      <c r="G135" s="116"/>
      <c r="H135" s="116"/>
    </row>
  </sheetData>
  <mergeCells count="15">
    <mergeCell ref="E7:E8"/>
    <mergeCell ref="F7:F8"/>
    <mergeCell ref="G7:G8"/>
    <mergeCell ref="B4:G4"/>
    <mergeCell ref="B6:G6"/>
    <mergeCell ref="A5:G5"/>
    <mergeCell ref="B7:B8"/>
    <mergeCell ref="A7:A8"/>
    <mergeCell ref="C7:C8"/>
    <mergeCell ref="D7:D8"/>
    <mergeCell ref="A129:B129"/>
    <mergeCell ref="A130:B130"/>
    <mergeCell ref="A125:B125"/>
    <mergeCell ref="E129:G129"/>
    <mergeCell ref="E130:G130"/>
  </mergeCells>
  <pageMargins left="0.70866141732283461" right="0.70866141732283461" top="0.74803149606299213" bottom="0.74803149606299213" header="0.31496062992125984" footer="0.31496062992125984"/>
  <pageSetup scale="19" fitToHeight="0" orientation="landscape" horizontalDpi="4294967293" vertic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B15" sqref="B15"/>
    </sheetView>
  </sheetViews>
  <sheetFormatPr baseColWidth="10" defaultRowHeight="15"/>
  <cols>
    <col min="1" max="1" width="11.28515625" customWidth="1"/>
    <col min="2" max="2" width="13.28515625" customWidth="1"/>
    <col min="3" max="3" width="40.42578125" customWidth="1"/>
    <col min="4" max="4" width="56.5703125" customWidth="1"/>
    <col min="5" max="5" width="14.42578125" customWidth="1"/>
    <col min="6" max="6" width="15.140625" customWidth="1"/>
    <col min="7" max="7" width="16.140625" customWidth="1"/>
    <col min="8" max="8" width="12" bestFit="1" customWidth="1"/>
  </cols>
  <sheetData>
    <row r="1" spans="1:10">
      <c r="A1" s="110"/>
      <c r="B1" s="110"/>
      <c r="C1" s="110"/>
      <c r="D1" s="110"/>
      <c r="E1" s="110"/>
      <c r="F1" s="110"/>
      <c r="G1" s="110"/>
    </row>
    <row r="2" spans="1:10" ht="30">
      <c r="A2" s="111"/>
      <c r="B2" s="110"/>
      <c r="C2" s="110"/>
      <c r="D2" s="110"/>
      <c r="E2" s="110"/>
      <c r="F2" s="110"/>
      <c r="G2" s="110"/>
    </row>
    <row r="3" spans="1:10" ht="27">
      <c r="A3" s="112"/>
      <c r="B3" s="110"/>
      <c r="C3" s="113"/>
      <c r="D3" s="113" t="s">
        <v>7</v>
      </c>
      <c r="E3" s="110"/>
      <c r="F3" s="110"/>
      <c r="G3" s="110"/>
    </row>
    <row r="4" spans="1:10" ht="30" customHeight="1">
      <c r="A4" s="112"/>
      <c r="B4" s="175" t="s">
        <v>332</v>
      </c>
      <c r="C4" s="175"/>
      <c r="D4" s="175"/>
      <c r="E4" s="175"/>
      <c r="F4" s="175"/>
      <c r="G4" s="175"/>
    </row>
    <row r="5" spans="1:10" ht="30" customHeight="1">
      <c r="A5" s="175" t="s">
        <v>246</v>
      </c>
      <c r="B5" s="175"/>
      <c r="C5" s="175"/>
      <c r="D5" s="175"/>
      <c r="E5" s="175"/>
      <c r="F5" s="175"/>
      <c r="G5" s="175"/>
    </row>
    <row r="6" spans="1:10" ht="18.75" thickBot="1">
      <c r="A6" s="112"/>
      <c r="B6" s="176" t="s">
        <v>337</v>
      </c>
      <c r="C6" s="176"/>
      <c r="D6" s="176"/>
      <c r="E6" s="176"/>
      <c r="F6" s="176"/>
      <c r="G6" s="176"/>
    </row>
    <row r="7" spans="1:10">
      <c r="A7" s="179" t="s">
        <v>3</v>
      </c>
      <c r="B7" s="177" t="s">
        <v>4</v>
      </c>
      <c r="C7" s="177" t="s">
        <v>129</v>
      </c>
      <c r="D7" s="177" t="s">
        <v>245</v>
      </c>
      <c r="E7" s="172" t="s">
        <v>0</v>
      </c>
      <c r="F7" s="172" t="s">
        <v>1</v>
      </c>
      <c r="G7" s="165" t="s">
        <v>250</v>
      </c>
      <c r="H7" t="s">
        <v>248</v>
      </c>
    </row>
    <row r="8" spans="1:10">
      <c r="A8" s="180"/>
      <c r="B8" s="178"/>
      <c r="C8" s="178"/>
      <c r="D8" s="178"/>
      <c r="E8" s="173"/>
      <c r="F8" s="173"/>
      <c r="G8" s="174"/>
    </row>
    <row r="9" spans="1:10" ht="20.100000000000001" customHeight="1">
      <c r="A9" s="123"/>
      <c r="B9" s="125"/>
      <c r="C9" s="120" t="s">
        <v>338</v>
      </c>
      <c r="D9" s="120"/>
      <c r="E9" s="126">
        <v>0</v>
      </c>
      <c r="F9" s="127"/>
      <c r="G9" s="127">
        <v>134028.03</v>
      </c>
      <c r="H9" t="s">
        <v>249</v>
      </c>
      <c r="J9" t="s">
        <v>252</v>
      </c>
    </row>
    <row r="10" spans="1:10" ht="20.100000000000001" customHeight="1">
      <c r="A10" s="155">
        <v>44748</v>
      </c>
      <c r="B10" s="119">
        <v>5243</v>
      </c>
      <c r="C10" s="154" t="s">
        <v>348</v>
      </c>
      <c r="D10" s="120" t="s">
        <v>349</v>
      </c>
      <c r="E10" s="136"/>
      <c r="F10" s="136">
        <v>26734.78</v>
      </c>
      <c r="G10" s="126">
        <f>+G9-F10</f>
        <v>107293.25</v>
      </c>
    </row>
    <row r="11" spans="1:10" ht="20.100000000000001" customHeight="1">
      <c r="A11" s="155">
        <v>44753</v>
      </c>
      <c r="B11" s="119">
        <v>5144</v>
      </c>
      <c r="C11" s="154" t="s">
        <v>339</v>
      </c>
      <c r="D11" s="120" t="s">
        <v>340</v>
      </c>
      <c r="E11" s="136"/>
      <c r="F11" s="136">
        <v>30500</v>
      </c>
      <c r="G11" s="126">
        <f>+G10-F11</f>
        <v>76793.25</v>
      </c>
      <c r="H11" s="107"/>
    </row>
    <row r="12" spans="1:10" ht="20.100000000000001" customHeight="1">
      <c r="A12" s="155">
        <v>44753</v>
      </c>
      <c r="B12" s="119">
        <v>5220</v>
      </c>
      <c r="C12" s="154" t="s">
        <v>339</v>
      </c>
      <c r="D12" s="120" t="s">
        <v>341</v>
      </c>
      <c r="E12" s="136"/>
      <c r="F12" s="136">
        <v>8550</v>
      </c>
      <c r="G12" s="126">
        <f t="shared" ref="G12:G17" si="0">+G11-F12</f>
        <v>68243.25</v>
      </c>
      <c r="H12" s="107"/>
    </row>
    <row r="13" spans="1:10" ht="20.100000000000001" customHeight="1">
      <c r="A13" s="155">
        <v>44749</v>
      </c>
      <c r="B13" s="119">
        <v>5300</v>
      </c>
      <c r="C13" s="154" t="s">
        <v>339</v>
      </c>
      <c r="D13" s="120" t="s">
        <v>341</v>
      </c>
      <c r="E13" s="136"/>
      <c r="F13" s="136">
        <v>1350</v>
      </c>
      <c r="G13" s="126">
        <f t="shared" si="0"/>
        <v>66893.25</v>
      </c>
      <c r="H13" s="107"/>
    </row>
    <row r="14" spans="1:10" ht="20.100000000000001" customHeight="1">
      <c r="A14" s="155">
        <v>44755</v>
      </c>
      <c r="B14" s="119">
        <v>5364</v>
      </c>
      <c r="C14" s="154" t="s">
        <v>339</v>
      </c>
      <c r="D14" s="120" t="s">
        <v>343</v>
      </c>
      <c r="E14" s="136"/>
      <c r="F14" s="136">
        <v>22805</v>
      </c>
      <c r="G14" s="126">
        <f t="shared" si="0"/>
        <v>44088.25</v>
      </c>
      <c r="H14" s="107"/>
    </row>
    <row r="15" spans="1:10" ht="20.100000000000001" customHeight="1">
      <c r="A15" s="155">
        <v>44757</v>
      </c>
      <c r="B15" s="119" t="s">
        <v>288</v>
      </c>
      <c r="C15" s="154" t="s">
        <v>342</v>
      </c>
      <c r="D15" s="120" t="s">
        <v>351</v>
      </c>
      <c r="E15" s="136"/>
      <c r="F15" s="136">
        <v>3942.72</v>
      </c>
      <c r="G15" s="126">
        <f t="shared" si="0"/>
        <v>40145.53</v>
      </c>
      <c r="H15" s="107"/>
    </row>
    <row r="16" spans="1:10" ht="20.100000000000001" customHeight="1">
      <c r="A16" s="155">
        <v>44760</v>
      </c>
      <c r="B16" s="119">
        <v>879</v>
      </c>
      <c r="C16" s="154" t="s">
        <v>344</v>
      </c>
      <c r="D16" s="120" t="s">
        <v>345</v>
      </c>
      <c r="E16" s="136"/>
      <c r="F16" s="136">
        <v>26830.2</v>
      </c>
      <c r="G16" s="126">
        <f t="shared" si="0"/>
        <v>13315.329999999998</v>
      </c>
      <c r="H16" s="107"/>
    </row>
    <row r="17" spans="1:8" ht="20.100000000000001" customHeight="1">
      <c r="A17" s="155">
        <v>44763</v>
      </c>
      <c r="B17" s="119">
        <v>5670</v>
      </c>
      <c r="C17" s="154" t="s">
        <v>339</v>
      </c>
      <c r="D17" s="120" t="s">
        <v>346</v>
      </c>
      <c r="E17" s="136"/>
      <c r="F17" s="136">
        <v>12500</v>
      </c>
      <c r="G17" s="126">
        <f t="shared" si="0"/>
        <v>815.32999999999811</v>
      </c>
      <c r="H17" s="107"/>
    </row>
    <row r="18" spans="1:8" ht="20.100000000000001" customHeight="1">
      <c r="A18" s="155">
        <v>44767</v>
      </c>
      <c r="B18" s="119"/>
      <c r="C18" s="154" t="s">
        <v>352</v>
      </c>
      <c r="D18" s="120" t="s">
        <v>347</v>
      </c>
      <c r="E18" s="136">
        <v>411535.21</v>
      </c>
      <c r="F18" s="136"/>
      <c r="G18" s="126">
        <f>+G17+E18-F18</f>
        <v>412350.54000000004</v>
      </c>
      <c r="H18" s="107"/>
    </row>
    <row r="19" spans="1:8" ht="20.100000000000001" customHeight="1">
      <c r="A19" s="155">
        <v>44762</v>
      </c>
      <c r="B19" s="119">
        <v>880</v>
      </c>
      <c r="C19" s="154" t="s">
        <v>353</v>
      </c>
      <c r="D19" s="120" t="s">
        <v>354</v>
      </c>
      <c r="E19" s="136"/>
      <c r="F19" s="136">
        <v>7000</v>
      </c>
      <c r="G19" s="126">
        <f>+G18-F19</f>
        <v>405350.54000000004</v>
      </c>
      <c r="H19" s="107"/>
    </row>
    <row r="20" spans="1:8" ht="20.100000000000001" customHeight="1">
      <c r="A20" s="155">
        <v>44769</v>
      </c>
      <c r="B20" s="119">
        <v>5775</v>
      </c>
      <c r="C20" s="154" t="s">
        <v>339</v>
      </c>
      <c r="D20" s="120" t="s">
        <v>355</v>
      </c>
      <c r="E20" s="136"/>
      <c r="F20" s="136">
        <v>7850</v>
      </c>
      <c r="G20" s="126">
        <f>+G19-F20</f>
        <v>397500.54000000004</v>
      </c>
      <c r="H20" s="107"/>
    </row>
    <row r="21" spans="1:8" ht="20.100000000000001" customHeight="1">
      <c r="A21" s="155">
        <v>44769</v>
      </c>
      <c r="B21" s="119">
        <v>5776</v>
      </c>
      <c r="C21" s="154" t="s">
        <v>339</v>
      </c>
      <c r="D21" s="120" t="s">
        <v>346</v>
      </c>
      <c r="E21" s="136"/>
      <c r="F21" s="136">
        <v>12500</v>
      </c>
      <c r="G21" s="126">
        <f>+G20-F21</f>
        <v>385000.54000000004</v>
      </c>
      <c r="H21" s="107"/>
    </row>
    <row r="22" spans="1:8" ht="20.100000000000001" customHeight="1">
      <c r="A22" s="155">
        <v>44773</v>
      </c>
      <c r="B22" s="155"/>
      <c r="C22" s="154" t="s">
        <v>350</v>
      </c>
      <c r="D22" s="120"/>
      <c r="E22" s="136"/>
      <c r="F22" s="136">
        <v>4714.8</v>
      </c>
      <c r="G22" s="126">
        <f>+G21-F22</f>
        <v>380285.74000000005</v>
      </c>
      <c r="H22" s="107"/>
    </row>
    <row r="23" spans="1:8" ht="33" customHeight="1">
      <c r="A23" s="130"/>
      <c r="B23" s="124"/>
      <c r="C23" s="131" t="s">
        <v>13</v>
      </c>
      <c r="D23" s="131"/>
      <c r="E23" s="132"/>
      <c r="F23" s="133">
        <f>+F10+F11+F12+F13+F14+F15+F16+F17+F18+F19+F20+F21</f>
        <v>160562.70000000001</v>
      </c>
      <c r="G23" s="134">
        <f>+G22</f>
        <v>380285.74000000005</v>
      </c>
    </row>
    <row r="24" spans="1:8" ht="33" customHeight="1">
      <c r="A24" s="114"/>
      <c r="B24" s="115"/>
      <c r="C24" s="101"/>
      <c r="D24" s="101"/>
      <c r="E24" s="105"/>
      <c r="F24" s="103"/>
      <c r="G24" s="106"/>
    </row>
    <row r="25" spans="1:8">
      <c r="A25" s="139"/>
      <c r="B25" s="140"/>
      <c r="C25" s="101"/>
      <c r="D25" s="101"/>
      <c r="E25" s="141"/>
      <c r="F25" s="142"/>
      <c r="G25" s="143"/>
      <c r="H25" s="116"/>
    </row>
    <row r="26" spans="1:8">
      <c r="A26" s="171" t="s">
        <v>232</v>
      </c>
      <c r="B26" s="171"/>
      <c r="C26" s="144"/>
      <c r="D26" s="149" t="s">
        <v>233</v>
      </c>
      <c r="E26" s="144"/>
      <c r="F26" s="146" t="s">
        <v>254</v>
      </c>
      <c r="G26" s="144"/>
      <c r="H26" s="116"/>
    </row>
    <row r="27" spans="1:8">
      <c r="A27" s="149"/>
      <c r="B27" s="149"/>
      <c r="C27" s="144"/>
      <c r="D27" s="146"/>
      <c r="E27" s="144"/>
      <c r="F27" s="146"/>
      <c r="G27" s="144"/>
      <c r="H27" s="116"/>
    </row>
    <row r="28" spans="1:8">
      <c r="A28" s="146"/>
      <c r="B28" s="146"/>
      <c r="C28" s="144"/>
      <c r="D28" s="146"/>
      <c r="E28" s="144"/>
      <c r="F28" s="146"/>
      <c r="G28" s="144"/>
      <c r="H28" s="116"/>
    </row>
    <row r="29" spans="1:8">
      <c r="A29" s="145"/>
      <c r="B29" s="145"/>
      <c r="C29" s="116"/>
      <c r="D29" s="116"/>
      <c r="E29" s="116"/>
      <c r="F29" s="116"/>
      <c r="G29" s="116"/>
      <c r="H29" s="116"/>
    </row>
    <row r="30" spans="1:8">
      <c r="A30" s="169" t="s">
        <v>333</v>
      </c>
      <c r="B30" s="169"/>
      <c r="C30" s="116"/>
      <c r="D30" s="150" t="s">
        <v>334</v>
      </c>
      <c r="E30" s="169" t="s">
        <v>335</v>
      </c>
      <c r="F30" s="169"/>
      <c r="G30" s="169"/>
      <c r="H30" s="116"/>
    </row>
    <row r="31" spans="1:8" ht="13.5" customHeight="1">
      <c r="A31" s="170" t="s">
        <v>253</v>
      </c>
      <c r="B31" s="170"/>
      <c r="C31" s="116"/>
      <c r="D31" s="147" t="s">
        <v>236</v>
      </c>
      <c r="E31" s="170" t="s">
        <v>336</v>
      </c>
      <c r="F31" s="170"/>
      <c r="G31" s="170"/>
      <c r="H31" s="116"/>
    </row>
    <row r="32" spans="1:8">
      <c r="A32" s="116"/>
      <c r="B32" s="116"/>
      <c r="C32" s="116"/>
      <c r="D32" s="116"/>
      <c r="E32" s="116"/>
      <c r="F32" s="116"/>
      <c r="G32" s="116"/>
      <c r="H32" s="116"/>
    </row>
    <row r="33" spans="1:8">
      <c r="A33" s="116"/>
      <c r="B33" s="116"/>
      <c r="C33" s="116"/>
      <c r="D33" s="116"/>
      <c r="E33" s="116"/>
      <c r="F33" s="116"/>
      <c r="G33" s="116" t="s">
        <v>251</v>
      </c>
      <c r="H33" s="116"/>
    </row>
    <row r="34" spans="1:8">
      <c r="A34" s="116"/>
      <c r="B34" s="116"/>
      <c r="C34" s="116"/>
      <c r="D34" s="116"/>
      <c r="E34" s="116"/>
      <c r="F34" s="116"/>
      <c r="G34" s="116"/>
      <c r="H34" s="116"/>
    </row>
    <row r="35" spans="1:8">
      <c r="A35" s="116"/>
      <c r="B35" s="116"/>
      <c r="C35" s="116"/>
      <c r="D35" s="116"/>
      <c r="E35" s="116"/>
      <c r="F35" s="116"/>
      <c r="G35" s="116"/>
      <c r="H35" s="116"/>
    </row>
    <row r="36" spans="1:8">
      <c r="A36" s="116"/>
      <c r="B36" s="116"/>
      <c r="C36" s="116"/>
      <c r="D36" s="116"/>
      <c r="E36" s="116"/>
      <c r="F36" s="116"/>
      <c r="G36" s="116"/>
      <c r="H36" s="116"/>
    </row>
  </sheetData>
  <mergeCells count="15">
    <mergeCell ref="A26:B26"/>
    <mergeCell ref="A30:B30"/>
    <mergeCell ref="E30:G30"/>
    <mergeCell ref="A31:B31"/>
    <mergeCell ref="E31:G31"/>
    <mergeCell ref="B4:G4"/>
    <mergeCell ref="A5:G5"/>
    <mergeCell ref="B6:G6"/>
    <mergeCell ref="A7:A8"/>
    <mergeCell ref="B7:B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70" fitToHeight="0" orientation="landscape" horizontalDpi="4294967293" vertic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D32" sqref="D32"/>
    </sheetView>
  </sheetViews>
  <sheetFormatPr baseColWidth="10" defaultRowHeight="15"/>
  <cols>
    <col min="1" max="1" width="11.28515625" customWidth="1"/>
    <col min="2" max="2" width="13.28515625" customWidth="1"/>
    <col min="3" max="3" width="40.42578125" customWidth="1"/>
    <col min="4" max="4" width="56.5703125" customWidth="1"/>
    <col min="5" max="5" width="14.42578125" customWidth="1"/>
    <col min="6" max="6" width="15.140625" customWidth="1"/>
    <col min="7" max="7" width="16.140625" customWidth="1"/>
    <col min="8" max="8" width="12" bestFit="1" customWidth="1"/>
  </cols>
  <sheetData>
    <row r="1" spans="1:10">
      <c r="A1" s="110"/>
      <c r="B1" s="110"/>
      <c r="C1" s="110"/>
      <c r="D1" s="110"/>
      <c r="E1" s="110"/>
      <c r="F1" s="110"/>
      <c r="G1" s="110"/>
    </row>
    <row r="2" spans="1:10" ht="30">
      <c r="A2" s="111"/>
      <c r="B2" s="110"/>
      <c r="C2" s="110"/>
      <c r="D2" s="110"/>
      <c r="E2" s="110"/>
      <c r="F2" s="110"/>
      <c r="G2" s="110"/>
    </row>
    <row r="3" spans="1:10" ht="27">
      <c r="A3" s="112"/>
      <c r="B3" s="110"/>
      <c r="C3" s="113"/>
      <c r="D3" s="113" t="s">
        <v>7</v>
      </c>
      <c r="E3" s="110"/>
      <c r="F3" s="110"/>
      <c r="G3" s="110"/>
    </row>
    <row r="4" spans="1:10" ht="30" customHeight="1">
      <c r="A4" s="112"/>
      <c r="B4" s="175" t="s">
        <v>332</v>
      </c>
      <c r="C4" s="175"/>
      <c r="D4" s="175"/>
      <c r="E4" s="175"/>
      <c r="F4" s="175"/>
      <c r="G4" s="175"/>
    </row>
    <row r="5" spans="1:10" ht="30" customHeight="1">
      <c r="A5" s="175" t="s">
        <v>246</v>
      </c>
      <c r="B5" s="175"/>
      <c r="C5" s="175"/>
      <c r="D5" s="175"/>
      <c r="E5" s="175"/>
      <c r="F5" s="175"/>
      <c r="G5" s="175"/>
    </row>
    <row r="6" spans="1:10" ht="18.75" thickBot="1">
      <c r="A6" s="112"/>
      <c r="B6" s="176" t="s">
        <v>357</v>
      </c>
      <c r="C6" s="176"/>
      <c r="D6" s="176"/>
      <c r="E6" s="176"/>
      <c r="F6" s="176"/>
      <c r="G6" s="176"/>
    </row>
    <row r="7" spans="1:10">
      <c r="A7" s="179" t="s">
        <v>3</v>
      </c>
      <c r="B7" s="177" t="s">
        <v>4</v>
      </c>
      <c r="C7" s="177" t="s">
        <v>129</v>
      </c>
      <c r="D7" s="177" t="s">
        <v>245</v>
      </c>
      <c r="E7" s="172" t="s">
        <v>0</v>
      </c>
      <c r="F7" s="172" t="s">
        <v>1</v>
      </c>
      <c r="G7" s="165" t="s">
        <v>250</v>
      </c>
      <c r="H7" t="s">
        <v>248</v>
      </c>
    </row>
    <row r="8" spans="1:10">
      <c r="A8" s="180"/>
      <c r="B8" s="178"/>
      <c r="C8" s="178"/>
      <c r="D8" s="178"/>
      <c r="E8" s="173"/>
      <c r="F8" s="173"/>
      <c r="G8" s="174"/>
    </row>
    <row r="9" spans="1:10" ht="20.100000000000001" customHeight="1">
      <c r="A9" s="123"/>
      <c r="B9" s="125"/>
      <c r="C9" s="120" t="s">
        <v>356</v>
      </c>
      <c r="D9" s="120"/>
      <c r="E9" s="126">
        <v>0</v>
      </c>
      <c r="F9" s="127"/>
      <c r="G9" s="127">
        <v>380285.74</v>
      </c>
      <c r="H9" t="s">
        <v>249</v>
      </c>
      <c r="J9" t="s">
        <v>252</v>
      </c>
    </row>
    <row r="10" spans="1:10" ht="20.100000000000001" customHeight="1">
      <c r="A10" s="155">
        <v>44774</v>
      </c>
      <c r="B10" s="119">
        <v>881</v>
      </c>
      <c r="C10" s="154" t="s">
        <v>358</v>
      </c>
      <c r="D10" s="120" t="s">
        <v>359</v>
      </c>
      <c r="E10" s="136"/>
      <c r="F10" s="136">
        <v>4500</v>
      </c>
      <c r="G10" s="126">
        <f>+G9-F10</f>
        <v>375785.74</v>
      </c>
    </row>
    <row r="11" spans="1:10" ht="20.100000000000001" customHeight="1">
      <c r="A11" s="155">
        <v>44774</v>
      </c>
      <c r="B11" s="119">
        <v>882</v>
      </c>
      <c r="C11" s="154" t="s">
        <v>360</v>
      </c>
      <c r="D11" s="120" t="s">
        <v>361</v>
      </c>
      <c r="E11" s="136"/>
      <c r="F11" s="136">
        <v>4900</v>
      </c>
      <c r="G11" s="126">
        <f>+G10-F11</f>
        <v>370885.74</v>
      </c>
      <c r="H11" s="107"/>
    </row>
    <row r="12" spans="1:10" ht="20.100000000000001" customHeight="1">
      <c r="A12" s="155">
        <v>44775</v>
      </c>
      <c r="B12" s="119">
        <v>5868</v>
      </c>
      <c r="C12" s="154" t="s">
        <v>339</v>
      </c>
      <c r="D12" s="120" t="s">
        <v>362</v>
      </c>
      <c r="E12" s="136"/>
      <c r="F12" s="136">
        <v>37800</v>
      </c>
      <c r="G12" s="126">
        <f t="shared" ref="G12:G17" si="0">+G11-F12</f>
        <v>333085.74</v>
      </c>
      <c r="H12" s="107"/>
    </row>
    <row r="13" spans="1:10" ht="20.100000000000001" customHeight="1">
      <c r="A13" s="155">
        <v>44784</v>
      </c>
      <c r="B13" s="119">
        <v>6056</v>
      </c>
      <c r="C13" s="154" t="s">
        <v>339</v>
      </c>
      <c r="D13" s="120" t="s">
        <v>363</v>
      </c>
      <c r="E13" s="136"/>
      <c r="F13" s="136">
        <v>2200</v>
      </c>
      <c r="G13" s="126">
        <f t="shared" si="0"/>
        <v>330885.74</v>
      </c>
      <c r="H13" s="107"/>
    </row>
    <row r="14" spans="1:10" ht="20.100000000000001" customHeight="1">
      <c r="A14" s="155">
        <v>44784</v>
      </c>
      <c r="B14" s="119">
        <v>6057</v>
      </c>
      <c r="C14" s="154" t="s">
        <v>339</v>
      </c>
      <c r="D14" s="120" t="s">
        <v>364</v>
      </c>
      <c r="E14" s="136"/>
      <c r="F14" s="136">
        <v>8100</v>
      </c>
      <c r="G14" s="126">
        <f t="shared" si="0"/>
        <v>322785.74</v>
      </c>
      <c r="H14" s="107"/>
    </row>
    <row r="15" spans="1:10" ht="20.100000000000001" customHeight="1">
      <c r="A15" s="155">
        <v>44785</v>
      </c>
      <c r="B15" s="119">
        <v>6060</v>
      </c>
      <c r="C15" s="154" t="s">
        <v>339</v>
      </c>
      <c r="D15" s="120" t="s">
        <v>365</v>
      </c>
      <c r="E15" s="136"/>
      <c r="F15" s="136">
        <v>8350</v>
      </c>
      <c r="G15" s="126">
        <f t="shared" si="0"/>
        <v>314435.74</v>
      </c>
      <c r="H15" s="107"/>
    </row>
    <row r="16" spans="1:10" ht="20.100000000000001" customHeight="1">
      <c r="A16" s="155">
        <v>44785</v>
      </c>
      <c r="B16" s="119" t="s">
        <v>288</v>
      </c>
      <c r="C16" s="154" t="s">
        <v>287</v>
      </c>
      <c r="D16" s="120" t="s">
        <v>367</v>
      </c>
      <c r="E16" s="136"/>
      <c r="F16" s="136">
        <v>4108.1000000000004</v>
      </c>
      <c r="G16" s="126">
        <f t="shared" si="0"/>
        <v>310327.64</v>
      </c>
      <c r="H16" s="107"/>
    </row>
    <row r="17" spans="1:8" ht="20.100000000000001" customHeight="1">
      <c r="A17" s="155">
        <v>44795</v>
      </c>
      <c r="B17" s="119">
        <v>6131</v>
      </c>
      <c r="C17" s="154" t="s">
        <v>339</v>
      </c>
      <c r="D17" s="120" t="s">
        <v>366</v>
      </c>
      <c r="E17" s="136"/>
      <c r="F17" s="136">
        <v>1550</v>
      </c>
      <c r="G17" s="126">
        <f t="shared" si="0"/>
        <v>308777.64</v>
      </c>
      <c r="H17" s="107"/>
    </row>
    <row r="18" spans="1:8" ht="20.100000000000001" customHeight="1">
      <c r="A18" s="155">
        <v>44796</v>
      </c>
      <c r="B18" s="119">
        <v>6161</v>
      </c>
      <c r="C18" s="154" t="s">
        <v>339</v>
      </c>
      <c r="D18" s="120" t="s">
        <v>366</v>
      </c>
      <c r="E18" s="136"/>
      <c r="F18" s="136">
        <v>3100</v>
      </c>
      <c r="G18" s="126">
        <f>+G17+E18-F18</f>
        <v>305677.64</v>
      </c>
      <c r="H18" s="107"/>
    </row>
    <row r="19" spans="1:8" ht="20.100000000000001" customHeight="1">
      <c r="A19" s="155">
        <v>44804</v>
      </c>
      <c r="B19" s="119"/>
      <c r="C19" s="154" t="s">
        <v>350</v>
      </c>
      <c r="D19" s="120"/>
      <c r="E19" s="136"/>
      <c r="F19" s="136">
        <v>2937.29</v>
      </c>
      <c r="G19" s="126">
        <f>+G18-F19</f>
        <v>302740.35000000003</v>
      </c>
      <c r="H19" s="107"/>
    </row>
    <row r="20" spans="1:8" ht="33" customHeight="1">
      <c r="A20" s="130"/>
      <c r="B20" s="124"/>
      <c r="C20" s="131" t="s">
        <v>13</v>
      </c>
      <c r="D20" s="131"/>
      <c r="E20" s="132"/>
      <c r="F20" s="133">
        <v>74608.100000000006</v>
      </c>
      <c r="G20" s="134">
        <f>+G19</f>
        <v>302740.35000000003</v>
      </c>
    </row>
    <row r="21" spans="1:8" ht="33" customHeight="1">
      <c r="A21" s="114"/>
      <c r="B21" s="115"/>
      <c r="C21" s="101"/>
      <c r="D21" s="101"/>
      <c r="E21" s="105"/>
      <c r="F21" s="103"/>
      <c r="G21" s="106"/>
    </row>
    <row r="22" spans="1:8">
      <c r="A22" s="139"/>
      <c r="B22" s="140"/>
      <c r="C22" s="101"/>
      <c r="D22" s="101"/>
      <c r="E22" s="141"/>
      <c r="F22" s="142"/>
      <c r="G22" s="143"/>
      <c r="H22" s="116"/>
    </row>
    <row r="23" spans="1:8">
      <c r="A23" s="171" t="s">
        <v>232</v>
      </c>
      <c r="B23" s="171"/>
      <c r="C23" s="144"/>
      <c r="D23" s="153" t="s">
        <v>233</v>
      </c>
      <c r="E23" s="144"/>
      <c r="F23" s="146" t="s">
        <v>254</v>
      </c>
      <c r="G23" s="144"/>
      <c r="H23" s="116"/>
    </row>
    <row r="24" spans="1:8">
      <c r="A24" s="153"/>
      <c r="B24" s="153"/>
      <c r="C24" s="144"/>
      <c r="D24" s="146"/>
      <c r="E24" s="144"/>
      <c r="F24" s="146"/>
      <c r="G24" s="144"/>
      <c r="H24" s="116"/>
    </row>
    <row r="25" spans="1:8">
      <c r="A25" s="146"/>
      <c r="B25" s="146"/>
      <c r="C25" s="144"/>
      <c r="D25" s="146"/>
      <c r="E25" s="144"/>
      <c r="F25" s="146"/>
      <c r="G25" s="144"/>
      <c r="H25" s="116"/>
    </row>
    <row r="26" spans="1:8">
      <c r="A26" s="145"/>
      <c r="B26" s="145"/>
      <c r="C26" s="116"/>
      <c r="D26" s="116"/>
      <c r="E26" s="116"/>
      <c r="F26" s="116"/>
      <c r="G26" s="116"/>
      <c r="H26" s="116"/>
    </row>
    <row r="27" spans="1:8">
      <c r="A27" s="169" t="s">
        <v>333</v>
      </c>
      <c r="B27" s="169"/>
      <c r="C27" s="116"/>
      <c r="D27" s="151" t="s">
        <v>334</v>
      </c>
      <c r="E27" s="169" t="s">
        <v>335</v>
      </c>
      <c r="F27" s="169"/>
      <c r="G27" s="169"/>
      <c r="H27" s="116"/>
    </row>
    <row r="28" spans="1:8" ht="13.5" customHeight="1">
      <c r="A28" s="170" t="s">
        <v>253</v>
      </c>
      <c r="B28" s="170"/>
      <c r="C28" s="116"/>
      <c r="D28" s="152" t="s">
        <v>236</v>
      </c>
      <c r="E28" s="170" t="s">
        <v>336</v>
      </c>
      <c r="F28" s="170"/>
      <c r="G28" s="170"/>
      <c r="H28" s="116"/>
    </row>
    <row r="29" spans="1:8">
      <c r="A29" s="116"/>
      <c r="B29" s="116"/>
      <c r="C29" s="116"/>
      <c r="D29" s="116"/>
      <c r="E29" s="116"/>
      <c r="F29" s="116"/>
      <c r="G29" s="116"/>
      <c r="H29" s="116"/>
    </row>
    <row r="30" spans="1:8">
      <c r="A30" s="116"/>
      <c r="B30" s="116"/>
      <c r="C30" s="116"/>
      <c r="D30" s="116"/>
      <c r="E30" s="116"/>
      <c r="F30" s="116"/>
      <c r="G30" s="116" t="s">
        <v>251</v>
      </c>
      <c r="H30" s="116"/>
    </row>
    <row r="31" spans="1:8">
      <c r="A31" s="116"/>
      <c r="B31" s="116"/>
      <c r="C31" s="116"/>
      <c r="D31" s="116"/>
      <c r="E31" s="116"/>
      <c r="F31" s="116"/>
      <c r="G31" s="116"/>
      <c r="H31" s="116"/>
    </row>
    <row r="32" spans="1:8">
      <c r="A32" s="116"/>
      <c r="B32" s="116"/>
      <c r="C32" s="116"/>
      <c r="D32" s="116"/>
      <c r="E32" s="116"/>
      <c r="F32" s="116"/>
      <c r="G32" s="116"/>
      <c r="H32" s="116"/>
    </row>
    <row r="33" spans="1:8">
      <c r="A33" s="116"/>
      <c r="B33" s="116"/>
      <c r="C33" s="116"/>
      <c r="D33" s="116"/>
      <c r="E33" s="116"/>
      <c r="F33" s="116"/>
      <c r="G33" s="116"/>
      <c r="H33" s="116"/>
    </row>
  </sheetData>
  <mergeCells count="15">
    <mergeCell ref="B4:G4"/>
    <mergeCell ref="A5:G5"/>
    <mergeCell ref="B6:G6"/>
    <mergeCell ref="A7:A8"/>
    <mergeCell ref="B7:B8"/>
    <mergeCell ref="C7:C8"/>
    <mergeCell ref="D7:D8"/>
    <mergeCell ref="E7:E8"/>
    <mergeCell ref="F7:F8"/>
    <mergeCell ref="G7:G8"/>
    <mergeCell ref="A23:B23"/>
    <mergeCell ref="A27:B27"/>
    <mergeCell ref="E27:G27"/>
    <mergeCell ref="A28:B28"/>
    <mergeCell ref="E28:G28"/>
  </mergeCells>
  <pageMargins left="0.70866141732283472" right="0.70866141732283472" top="0.74803149606299213" bottom="0.74803149606299213" header="0.31496062992125984" footer="0.31496062992125984"/>
  <pageSetup scale="70" fitToHeight="0" orientation="landscape" horizontalDpi="4294967293" vertic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tabSelected="1" workbookViewId="0">
      <selection activeCell="D29" sqref="D29"/>
    </sheetView>
  </sheetViews>
  <sheetFormatPr baseColWidth="10" defaultRowHeight="15"/>
  <cols>
    <col min="1" max="1" width="13.7109375" customWidth="1"/>
    <col min="2" max="2" width="19.28515625" customWidth="1"/>
    <col min="3" max="3" width="43.5703125" customWidth="1"/>
    <col min="4" max="4" width="56.7109375" customWidth="1"/>
    <col min="6" max="6" width="21.7109375" customWidth="1"/>
    <col min="7" max="7" width="16.28515625" customWidth="1"/>
  </cols>
  <sheetData>
    <row r="2" spans="1:7" ht="33">
      <c r="A2" s="1"/>
    </row>
    <row r="3" spans="1:7" ht="30">
      <c r="A3" s="2"/>
      <c r="C3" s="23"/>
      <c r="D3" s="23" t="s">
        <v>7</v>
      </c>
    </row>
    <row r="4" spans="1:7">
      <c r="A4" s="2"/>
      <c r="B4" s="181" t="s">
        <v>392</v>
      </c>
      <c r="C4" s="181"/>
      <c r="D4" s="181"/>
      <c r="E4" s="181"/>
      <c r="F4" s="181"/>
      <c r="G4" s="181"/>
    </row>
    <row r="5" spans="1:7">
      <c r="A5" s="181" t="s">
        <v>246</v>
      </c>
      <c r="B5" s="181"/>
      <c r="C5" s="181"/>
      <c r="D5" s="181"/>
      <c r="E5" s="181"/>
      <c r="F5" s="181"/>
      <c r="G5" s="181"/>
    </row>
    <row r="6" spans="1:7" ht="19.5" thickBot="1">
      <c r="A6" s="2"/>
      <c r="B6" s="182" t="s">
        <v>368</v>
      </c>
      <c r="C6" s="182"/>
      <c r="D6" s="182"/>
      <c r="E6" s="182"/>
      <c r="F6" s="182"/>
      <c r="G6" s="182"/>
    </row>
    <row r="7" spans="1:7" ht="15.75" thickBot="1">
      <c r="A7" s="183"/>
      <c r="B7" s="184" t="s">
        <v>369</v>
      </c>
      <c r="C7" s="185"/>
      <c r="D7" s="185"/>
      <c r="E7" s="172" t="s">
        <v>0</v>
      </c>
      <c r="F7" s="172" t="s">
        <v>1</v>
      </c>
      <c r="G7" s="165" t="s">
        <v>250</v>
      </c>
    </row>
    <row r="8" spans="1:7" ht="15.75" thickBot="1">
      <c r="A8" s="186" t="s">
        <v>3</v>
      </c>
      <c r="B8" s="184" t="s">
        <v>370</v>
      </c>
      <c r="C8" s="187" t="s">
        <v>129</v>
      </c>
      <c r="D8" s="184" t="s">
        <v>245</v>
      </c>
      <c r="E8" s="188"/>
      <c r="F8" s="188"/>
      <c r="G8" s="174"/>
    </row>
    <row r="9" spans="1:7">
      <c r="A9" s="63"/>
      <c r="B9" s="83"/>
      <c r="C9" s="189" t="s">
        <v>371</v>
      </c>
      <c r="D9" s="41"/>
      <c r="E9" s="65">
        <v>0</v>
      </c>
      <c r="F9" s="43">
        <v>302740.34999999998</v>
      </c>
      <c r="G9" s="54">
        <f>F9</f>
        <v>302740.34999999998</v>
      </c>
    </row>
    <row r="10" spans="1:7">
      <c r="A10" s="190"/>
      <c r="B10" s="93"/>
      <c r="C10" s="45" t="s">
        <v>6</v>
      </c>
      <c r="D10" s="88"/>
      <c r="E10" s="46"/>
      <c r="F10" s="191">
        <v>0</v>
      </c>
      <c r="G10" s="86">
        <f>G9+E10</f>
        <v>302740.34999999998</v>
      </c>
    </row>
    <row r="11" spans="1:7">
      <c r="A11" s="190">
        <v>44805</v>
      </c>
      <c r="B11" s="119" t="s">
        <v>288</v>
      </c>
      <c r="C11" s="154" t="s">
        <v>287</v>
      </c>
      <c r="D11" s="88" t="s">
        <v>372</v>
      </c>
      <c r="E11" s="46"/>
      <c r="F11" s="192">
        <v>3996.97</v>
      </c>
      <c r="G11" s="86">
        <f>G10-F11</f>
        <v>298743.38</v>
      </c>
    </row>
    <row r="12" spans="1:7">
      <c r="A12" s="190">
        <v>44810</v>
      </c>
      <c r="B12" s="93" t="s">
        <v>373</v>
      </c>
      <c r="C12" s="88" t="s">
        <v>374</v>
      </c>
      <c r="D12" s="88" t="s">
        <v>375</v>
      </c>
      <c r="E12" s="46"/>
      <c r="F12" s="192">
        <v>2350</v>
      </c>
      <c r="G12" s="86">
        <f t="shared" ref="G12:G22" si="0">G11-F12</f>
        <v>296393.38</v>
      </c>
    </row>
    <row r="13" spans="1:7">
      <c r="A13" s="190">
        <v>44812</v>
      </c>
      <c r="B13" s="93" t="s">
        <v>376</v>
      </c>
      <c r="C13" s="88" t="s">
        <v>374</v>
      </c>
      <c r="D13" s="88" t="s">
        <v>377</v>
      </c>
      <c r="E13" s="46"/>
      <c r="F13" s="192">
        <v>16000</v>
      </c>
      <c r="G13" s="86">
        <f t="shared" si="0"/>
        <v>280393.38</v>
      </c>
    </row>
    <row r="14" spans="1:7">
      <c r="A14" s="190">
        <v>44812</v>
      </c>
      <c r="B14" s="93">
        <v>883</v>
      </c>
      <c r="C14" s="88" t="s">
        <v>378</v>
      </c>
      <c r="D14" s="88" t="s">
        <v>379</v>
      </c>
      <c r="E14" s="46"/>
      <c r="F14" s="192">
        <v>38352.93</v>
      </c>
      <c r="G14" s="86">
        <f t="shared" si="0"/>
        <v>242040.45</v>
      </c>
    </row>
    <row r="15" spans="1:7">
      <c r="A15" s="190">
        <v>44812</v>
      </c>
      <c r="B15" s="93">
        <v>884</v>
      </c>
      <c r="C15" s="88" t="s">
        <v>230</v>
      </c>
      <c r="D15" s="88" t="s">
        <v>380</v>
      </c>
      <c r="E15" s="46"/>
      <c r="F15" s="192">
        <v>7725.49</v>
      </c>
      <c r="G15" s="86">
        <f t="shared" si="0"/>
        <v>234314.96000000002</v>
      </c>
    </row>
    <row r="16" spans="1:7">
      <c r="A16" s="190" t="s">
        <v>381</v>
      </c>
      <c r="B16" s="93" t="s">
        <v>382</v>
      </c>
      <c r="C16" s="88" t="s">
        <v>374</v>
      </c>
      <c r="D16" s="88" t="s">
        <v>317</v>
      </c>
      <c r="E16" s="46"/>
      <c r="F16" s="192">
        <v>5185</v>
      </c>
      <c r="G16" s="86">
        <f t="shared" si="0"/>
        <v>229129.96000000002</v>
      </c>
    </row>
    <row r="17" spans="1:7">
      <c r="A17" s="190">
        <v>44818</v>
      </c>
      <c r="B17" s="93">
        <v>885</v>
      </c>
      <c r="C17" s="88" t="s">
        <v>230</v>
      </c>
      <c r="D17" s="88" t="s">
        <v>380</v>
      </c>
      <c r="E17" s="46"/>
      <c r="F17" s="192">
        <v>5728.22</v>
      </c>
      <c r="G17" s="86">
        <f t="shared" si="0"/>
        <v>223401.74000000002</v>
      </c>
    </row>
    <row r="18" spans="1:7">
      <c r="A18" s="190">
        <v>44824</v>
      </c>
      <c r="B18" s="93">
        <v>886</v>
      </c>
      <c r="C18" s="88" t="s">
        <v>378</v>
      </c>
      <c r="D18" s="88" t="s">
        <v>379</v>
      </c>
      <c r="E18" s="46"/>
      <c r="F18" s="192">
        <v>31348.91</v>
      </c>
      <c r="G18" s="86">
        <f t="shared" si="0"/>
        <v>192052.83000000002</v>
      </c>
    </row>
    <row r="19" spans="1:7">
      <c r="A19" s="190">
        <v>44830</v>
      </c>
      <c r="B19" s="93" t="s">
        <v>383</v>
      </c>
      <c r="C19" s="88" t="s">
        <v>374</v>
      </c>
      <c r="D19" s="88" t="s">
        <v>384</v>
      </c>
      <c r="E19" s="46"/>
      <c r="F19" s="192">
        <v>1750</v>
      </c>
      <c r="G19" s="86">
        <f t="shared" si="0"/>
        <v>190302.83000000002</v>
      </c>
    </row>
    <row r="20" spans="1:7">
      <c r="A20" s="190">
        <v>44832</v>
      </c>
      <c r="B20" s="93">
        <v>887</v>
      </c>
      <c r="C20" s="88" t="s">
        <v>385</v>
      </c>
      <c r="D20" s="88" t="s">
        <v>386</v>
      </c>
      <c r="E20" s="46"/>
      <c r="F20" s="192">
        <v>27579.27</v>
      </c>
      <c r="G20" s="86">
        <f t="shared" si="0"/>
        <v>162723.56000000003</v>
      </c>
    </row>
    <row r="21" spans="1:7">
      <c r="A21" s="190">
        <v>44832</v>
      </c>
      <c r="B21" s="93">
        <v>888</v>
      </c>
      <c r="C21" s="88" t="s">
        <v>387</v>
      </c>
      <c r="D21" s="88" t="s">
        <v>388</v>
      </c>
      <c r="E21" s="46"/>
      <c r="F21" s="192">
        <v>18080</v>
      </c>
      <c r="G21" s="86">
        <f t="shared" si="0"/>
        <v>144643.56000000003</v>
      </c>
    </row>
    <row r="22" spans="1:7" ht="15.75" thickBot="1">
      <c r="A22" s="193" t="s">
        <v>389</v>
      </c>
      <c r="B22" s="93"/>
      <c r="C22" s="72" t="s">
        <v>9</v>
      </c>
      <c r="D22" s="88"/>
      <c r="E22" s="46"/>
      <c r="F22" s="46">
        <v>1638.35</v>
      </c>
      <c r="G22" s="86">
        <f t="shared" si="0"/>
        <v>143005.21000000002</v>
      </c>
    </row>
    <row r="23" spans="1:7" ht="17.25" thickBot="1">
      <c r="A23" s="75"/>
      <c r="B23" s="76"/>
      <c r="C23" s="87" t="s">
        <v>13</v>
      </c>
      <c r="D23" s="194"/>
      <c r="E23" s="195"/>
      <c r="F23" s="79">
        <f>SUM(F11:F21)</f>
        <v>158096.79</v>
      </c>
      <c r="G23" s="196"/>
    </row>
    <row r="24" spans="1:7" ht="16.5">
      <c r="A24" s="99"/>
      <c r="B24" s="100"/>
      <c r="C24" s="101"/>
      <c r="D24" s="101"/>
      <c r="E24" s="102"/>
      <c r="F24" s="103"/>
      <c r="G24" s="104"/>
    </row>
    <row r="25" spans="1:7">
      <c r="A25" s="96" t="s">
        <v>390</v>
      </c>
      <c r="B25" s="96"/>
      <c r="C25" s="96"/>
      <c r="D25" s="96"/>
      <c r="E25" s="96"/>
      <c r="F25" s="96" t="s">
        <v>233</v>
      </c>
      <c r="G25" s="96"/>
    </row>
    <row r="26" spans="1:7">
      <c r="A26" s="97"/>
      <c r="B26" s="97"/>
      <c r="C26" s="97"/>
      <c r="D26" s="97"/>
      <c r="E26" s="97"/>
      <c r="F26" s="97"/>
      <c r="G26" s="97"/>
    </row>
    <row r="27" spans="1:7">
      <c r="A27" s="98" t="s">
        <v>234</v>
      </c>
      <c r="B27" s="98"/>
      <c r="C27" s="98"/>
      <c r="D27" s="98"/>
      <c r="E27" s="197" t="s">
        <v>391</v>
      </c>
      <c r="F27" s="197"/>
      <c r="G27" s="197"/>
    </row>
    <row r="28" spans="1:7">
      <c r="A28" s="97" t="s">
        <v>236</v>
      </c>
      <c r="B28" s="97"/>
      <c r="C28" s="97"/>
      <c r="D28" s="97"/>
      <c r="E28" s="97" t="s">
        <v>237</v>
      </c>
      <c r="F28" s="97"/>
      <c r="G28" s="97"/>
    </row>
  </sheetData>
  <mergeCells count="4">
    <mergeCell ref="B6:G6"/>
    <mergeCell ref="E7:E8"/>
    <mergeCell ref="F7:F8"/>
    <mergeCell ref="G7:G8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workbookViewId="0">
      <selection activeCell="J7" sqref="J7"/>
    </sheetView>
  </sheetViews>
  <sheetFormatPr baseColWidth="10" defaultRowHeight="15"/>
  <cols>
    <col min="1" max="1" width="12.140625" customWidth="1"/>
    <col min="2" max="2" width="17.140625" customWidth="1"/>
    <col min="3" max="3" width="39.5703125" customWidth="1"/>
    <col min="4" max="4" width="55.140625" customWidth="1"/>
    <col min="6" max="6" width="14" customWidth="1"/>
    <col min="7" max="7" width="15.28515625" customWidth="1"/>
  </cols>
  <sheetData>
    <row r="1" spans="1:7">
      <c r="A1" s="110"/>
      <c r="B1" s="110"/>
      <c r="C1" s="110"/>
      <c r="D1" s="110"/>
      <c r="E1" s="110"/>
      <c r="F1" s="110"/>
      <c r="G1" s="110"/>
    </row>
    <row r="2" spans="1:7" ht="30">
      <c r="A2" s="111"/>
      <c r="B2" s="110"/>
      <c r="C2" s="110"/>
      <c r="D2" s="110"/>
      <c r="E2" s="110"/>
      <c r="F2" s="110"/>
      <c r="G2" s="110"/>
    </row>
    <row r="3" spans="1:7" ht="27">
      <c r="A3" s="112"/>
      <c r="B3" s="110"/>
      <c r="C3" s="113"/>
      <c r="D3" s="113" t="s">
        <v>7</v>
      </c>
      <c r="E3" s="110"/>
      <c r="F3" s="110"/>
      <c r="G3" s="110"/>
    </row>
    <row r="4" spans="1:7">
      <c r="A4" s="198" t="s">
        <v>395</v>
      </c>
      <c r="B4" s="198"/>
      <c r="C4" s="198"/>
      <c r="D4" s="198"/>
      <c r="E4" s="198"/>
      <c r="F4" s="198"/>
      <c r="G4" s="198"/>
    </row>
    <row r="5" spans="1:7">
      <c r="A5" s="198" t="s">
        <v>394</v>
      </c>
      <c r="B5" s="198"/>
      <c r="C5" s="198"/>
      <c r="D5" s="198"/>
      <c r="E5" s="198"/>
      <c r="F5" s="198"/>
      <c r="G5" s="198"/>
    </row>
    <row r="6" spans="1:7" ht="27.75" customHeight="1" thickBot="1">
      <c r="A6" s="199" t="s">
        <v>393</v>
      </c>
      <c r="B6" s="199"/>
      <c r="C6" s="199"/>
      <c r="D6" s="199"/>
      <c r="E6" s="199"/>
      <c r="F6" s="199"/>
      <c r="G6" s="199"/>
    </row>
    <row r="7" spans="1:7" ht="15.75" thickBot="1">
      <c r="A7" s="183"/>
      <c r="B7" s="184" t="s">
        <v>369</v>
      </c>
      <c r="C7" s="185"/>
      <c r="D7" s="185"/>
      <c r="E7" s="172" t="s">
        <v>0</v>
      </c>
      <c r="F7" s="172" t="s">
        <v>1</v>
      </c>
      <c r="G7" s="165" t="s">
        <v>250</v>
      </c>
    </row>
    <row r="8" spans="1:7" ht="15.75" thickBot="1">
      <c r="A8" s="186" t="s">
        <v>3</v>
      </c>
      <c r="B8" s="184" t="s">
        <v>370</v>
      </c>
      <c r="C8" s="187" t="s">
        <v>129</v>
      </c>
      <c r="D8" s="184" t="s">
        <v>245</v>
      </c>
      <c r="E8" s="188"/>
      <c r="F8" s="188"/>
      <c r="G8" s="174"/>
    </row>
    <row r="9" spans="1:7">
      <c r="A9" s="63"/>
      <c r="B9" s="83"/>
      <c r="C9" s="189" t="s">
        <v>396</v>
      </c>
      <c r="D9" s="41"/>
      <c r="E9" s="65">
        <v>0</v>
      </c>
      <c r="F9" s="43">
        <v>143005.21</v>
      </c>
      <c r="G9" s="54">
        <f>F9</f>
        <v>143005.21</v>
      </c>
    </row>
    <row r="10" spans="1:7">
      <c r="A10" s="190">
        <v>44832</v>
      </c>
      <c r="B10" s="93">
        <v>888</v>
      </c>
      <c r="C10" s="45" t="s">
        <v>408</v>
      </c>
      <c r="D10" s="88" t="s">
        <v>409</v>
      </c>
      <c r="E10" s="46"/>
      <c r="F10" s="191">
        <v>18080</v>
      </c>
      <c r="G10" s="86">
        <f>+G9+F10</f>
        <v>161085.21</v>
      </c>
    </row>
    <row r="11" spans="1:7">
      <c r="A11" s="190">
        <v>44838</v>
      </c>
      <c r="B11" s="119" t="s">
        <v>397</v>
      </c>
      <c r="C11" s="204" t="s">
        <v>399</v>
      </c>
      <c r="D11" s="88" t="s">
        <v>398</v>
      </c>
      <c r="E11" s="46"/>
      <c r="F11" s="192">
        <v>7015.63</v>
      </c>
      <c r="G11" s="86">
        <f>G10-F11</f>
        <v>154069.57999999999</v>
      </c>
    </row>
    <row r="12" spans="1:7">
      <c r="A12" s="190">
        <v>44840</v>
      </c>
      <c r="B12" s="93" t="s">
        <v>400</v>
      </c>
      <c r="C12" s="205" t="s">
        <v>348</v>
      </c>
      <c r="D12" s="88" t="s">
        <v>401</v>
      </c>
      <c r="E12" s="46"/>
      <c r="F12" s="192">
        <v>114539.27</v>
      </c>
      <c r="G12" s="86">
        <f t="shared" ref="G12:G17" si="0">G11-F12</f>
        <v>39530.309999999983</v>
      </c>
    </row>
    <row r="13" spans="1:7">
      <c r="A13" s="190">
        <v>44840</v>
      </c>
      <c r="B13" s="93" t="s">
        <v>402</v>
      </c>
      <c r="C13" s="205" t="s">
        <v>348</v>
      </c>
      <c r="D13" s="88" t="s">
        <v>403</v>
      </c>
      <c r="E13" s="46"/>
      <c r="F13" s="192">
        <v>4609.32</v>
      </c>
      <c r="G13" s="86">
        <f t="shared" si="0"/>
        <v>34920.989999999983</v>
      </c>
    </row>
    <row r="14" spans="1:7">
      <c r="A14" s="190">
        <v>44847</v>
      </c>
      <c r="B14" s="93" t="s">
        <v>404</v>
      </c>
      <c r="C14" s="205" t="s">
        <v>339</v>
      </c>
      <c r="D14" s="88" t="s">
        <v>405</v>
      </c>
      <c r="E14" s="46"/>
      <c r="F14" s="192">
        <v>22900</v>
      </c>
      <c r="G14" s="86">
        <f t="shared" si="0"/>
        <v>12020.989999999983</v>
      </c>
    </row>
    <row r="15" spans="1:7">
      <c r="A15" s="190">
        <v>44846</v>
      </c>
      <c r="B15" s="93" t="s">
        <v>288</v>
      </c>
      <c r="C15" s="205" t="s">
        <v>342</v>
      </c>
      <c r="D15" s="88" t="s">
        <v>407</v>
      </c>
      <c r="E15" s="46"/>
      <c r="F15" s="192">
        <v>4034.77</v>
      </c>
      <c r="G15" s="86">
        <f t="shared" si="0"/>
        <v>7986.219999999983</v>
      </c>
    </row>
    <row r="16" spans="1:7">
      <c r="A16" s="190">
        <v>44865</v>
      </c>
      <c r="B16" s="93"/>
      <c r="C16" s="205" t="s">
        <v>406</v>
      </c>
      <c r="D16" s="88"/>
      <c r="E16" s="46"/>
      <c r="F16" s="192">
        <v>1432.08</v>
      </c>
      <c r="G16" s="86">
        <f t="shared" si="0"/>
        <v>6554.139999999983</v>
      </c>
    </row>
    <row r="17" spans="1:7" ht="15.75" thickBot="1">
      <c r="A17" s="190"/>
      <c r="B17" s="93"/>
      <c r="C17" s="205"/>
      <c r="D17" s="88"/>
      <c r="E17" s="46"/>
      <c r="F17" s="192"/>
      <c r="G17" s="86">
        <f t="shared" si="0"/>
        <v>6554.139999999983</v>
      </c>
    </row>
    <row r="18" spans="1:7" ht="15.75" thickBot="1">
      <c r="A18" s="200"/>
      <c r="B18" s="201"/>
      <c r="C18" s="87" t="s">
        <v>13</v>
      </c>
      <c r="D18" s="194"/>
      <c r="E18" s="195"/>
      <c r="F18" s="79">
        <f>SUM(F11:F17)</f>
        <v>154531.06999999998</v>
      </c>
      <c r="G18" s="196">
        <f>+G17</f>
        <v>6554.139999999983</v>
      </c>
    </row>
    <row r="19" spans="1:7">
      <c r="A19" s="114"/>
      <c r="B19" s="115"/>
      <c r="C19" s="101"/>
      <c r="D19" s="101"/>
      <c r="E19" s="102"/>
      <c r="F19" s="103"/>
      <c r="G19" s="104"/>
    </row>
    <row r="20" spans="1:7">
      <c r="A20" s="202"/>
      <c r="B20" s="202"/>
      <c r="C20" s="202"/>
      <c r="D20" s="202"/>
      <c r="E20" s="202"/>
      <c r="F20" s="202"/>
      <c r="G20" s="202"/>
    </row>
    <row r="21" spans="1:7">
      <c r="A21" s="203"/>
      <c r="B21" s="203"/>
      <c r="C21" s="203"/>
      <c r="D21" s="203"/>
      <c r="E21" s="203"/>
      <c r="F21" s="203"/>
      <c r="G21" s="203"/>
    </row>
    <row r="22" spans="1:7">
      <c r="A22" s="139"/>
      <c r="B22" s="140"/>
      <c r="C22" s="101"/>
      <c r="D22" s="101"/>
      <c r="E22" s="141"/>
      <c r="F22" s="142"/>
      <c r="G22" s="143"/>
    </row>
    <row r="23" spans="1:7">
      <c r="A23" s="171" t="s">
        <v>232</v>
      </c>
      <c r="B23" s="171"/>
      <c r="C23" s="144"/>
      <c r="D23" s="158" t="s">
        <v>233</v>
      </c>
      <c r="E23" s="144"/>
      <c r="F23" s="146" t="s">
        <v>254</v>
      </c>
      <c r="G23" s="144"/>
    </row>
    <row r="24" spans="1:7">
      <c r="A24" s="158"/>
      <c r="B24" s="158"/>
      <c r="C24" s="144"/>
      <c r="D24" s="146"/>
      <c r="E24" s="144"/>
      <c r="F24" s="146"/>
      <c r="G24" s="144"/>
    </row>
    <row r="25" spans="1:7">
      <c r="A25" s="146"/>
      <c r="B25" s="146"/>
      <c r="C25" s="144"/>
      <c r="D25" s="146"/>
      <c r="E25" s="144"/>
      <c r="F25" s="146"/>
      <c r="G25" s="144"/>
    </row>
    <row r="26" spans="1:7">
      <c r="A26" s="145"/>
      <c r="B26" s="145"/>
      <c r="C26" s="116"/>
      <c r="D26" s="116"/>
      <c r="E26" s="116"/>
      <c r="F26" s="116"/>
      <c r="G26" s="116"/>
    </row>
    <row r="27" spans="1:7">
      <c r="A27" s="169" t="s">
        <v>333</v>
      </c>
      <c r="B27" s="169"/>
      <c r="C27" s="116"/>
      <c r="D27" s="156" t="s">
        <v>334</v>
      </c>
      <c r="E27" s="169" t="s">
        <v>335</v>
      </c>
      <c r="F27" s="169"/>
      <c r="G27" s="169"/>
    </row>
    <row r="28" spans="1:7">
      <c r="A28" s="170" t="s">
        <v>253</v>
      </c>
      <c r="B28" s="170"/>
      <c r="C28" s="116"/>
      <c r="D28" s="157" t="s">
        <v>236</v>
      </c>
      <c r="E28" s="170" t="s">
        <v>336</v>
      </c>
      <c r="F28" s="170"/>
      <c r="G28" s="170"/>
    </row>
  </sheetData>
  <mergeCells count="11">
    <mergeCell ref="A4:G4"/>
    <mergeCell ref="A23:B23"/>
    <mergeCell ref="A27:B27"/>
    <mergeCell ref="E27:G27"/>
    <mergeCell ref="A28:B28"/>
    <mergeCell ref="E28:G28"/>
    <mergeCell ref="E7:E8"/>
    <mergeCell ref="F7:F8"/>
    <mergeCell ref="G7:G8"/>
    <mergeCell ref="A6:G6"/>
    <mergeCell ref="A5:G5"/>
  </mergeCells>
  <pageMargins left="0.7" right="0.7" top="0.75" bottom="0.75" header="0.3" footer="0.3"/>
  <pageSetup scale="74" orientation="landscape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workbookViewId="0">
      <selection activeCell="K14" sqref="K14"/>
    </sheetView>
  </sheetViews>
  <sheetFormatPr baseColWidth="10" defaultRowHeight="15"/>
  <cols>
    <col min="1" max="1" width="12.85546875" customWidth="1"/>
    <col min="3" max="3" width="32.7109375" customWidth="1"/>
    <col min="4" max="4" width="14.85546875" customWidth="1"/>
    <col min="5" max="5" width="13.7109375" customWidth="1"/>
    <col min="6" max="6" width="16.140625" customWidth="1"/>
    <col min="9" max="9" width="0" hidden="1" customWidth="1"/>
  </cols>
  <sheetData>
    <row r="2" spans="1:8" ht="33">
      <c r="A2" s="1"/>
    </row>
    <row r="3" spans="1:8" ht="30">
      <c r="A3" s="2"/>
      <c r="C3" s="23" t="s">
        <v>7</v>
      </c>
    </row>
    <row r="4" spans="1:8">
      <c r="A4" s="2"/>
      <c r="C4" s="2" t="s">
        <v>8</v>
      </c>
    </row>
    <row r="5" spans="1:8" ht="19.5" thickBot="1">
      <c r="A5" s="2"/>
      <c r="C5" s="81" t="s">
        <v>24</v>
      </c>
    </row>
    <row r="6" spans="1:8">
      <c r="A6" s="66"/>
      <c r="B6" s="67"/>
      <c r="C6" s="67"/>
      <c r="D6" s="163" t="s">
        <v>0</v>
      </c>
      <c r="E6" s="163" t="s">
        <v>1</v>
      </c>
      <c r="F6" s="165" t="s">
        <v>2</v>
      </c>
    </row>
    <row r="7" spans="1:8" ht="15.75" thickBot="1">
      <c r="A7" s="68" t="s">
        <v>3</v>
      </c>
      <c r="B7" s="69" t="s">
        <v>4</v>
      </c>
      <c r="C7" s="69" t="s">
        <v>129</v>
      </c>
      <c r="D7" s="164"/>
      <c r="E7" s="164"/>
      <c r="F7" s="166"/>
    </row>
    <row r="8" spans="1:8" ht="15.75" thickBot="1">
      <c r="A8" s="63"/>
      <c r="B8" s="83"/>
      <c r="C8" s="41" t="s">
        <v>155</v>
      </c>
      <c r="D8" s="65">
        <v>88613.03</v>
      </c>
      <c r="E8" s="43"/>
      <c r="F8" s="65">
        <f>D8</f>
        <v>88613.03</v>
      </c>
    </row>
    <row r="9" spans="1:8" ht="15.75" thickBot="1">
      <c r="A9" s="38"/>
      <c r="B9" s="44"/>
      <c r="C9" s="45" t="s">
        <v>6</v>
      </c>
      <c r="D9" s="46">
        <v>432920.76</v>
      </c>
      <c r="E9" s="47"/>
      <c r="F9" s="42">
        <f>F8+D9</f>
        <v>521533.79000000004</v>
      </c>
    </row>
    <row r="10" spans="1:8" ht="17.25" thickBot="1">
      <c r="A10" s="6">
        <v>42887</v>
      </c>
      <c r="B10" s="21" t="s">
        <v>134</v>
      </c>
      <c r="C10" s="45" t="s">
        <v>146</v>
      </c>
      <c r="D10" s="46"/>
      <c r="E10" s="22">
        <v>10355.379999999999</v>
      </c>
      <c r="F10" s="49">
        <f>F9-E10</f>
        <v>511178.41000000003</v>
      </c>
    </row>
    <row r="11" spans="1:8" ht="17.25" thickBot="1">
      <c r="A11" s="6">
        <v>42887</v>
      </c>
      <c r="B11" s="21" t="s">
        <v>135</v>
      </c>
      <c r="C11" s="45" t="s">
        <v>147</v>
      </c>
      <c r="D11" s="46"/>
      <c r="E11" s="22">
        <v>25770.2</v>
      </c>
      <c r="F11" s="49">
        <f t="shared" ref="F11:F21" si="0">F10-E11</f>
        <v>485408.21</v>
      </c>
      <c r="H11" s="89"/>
    </row>
    <row r="12" spans="1:8" ht="17.25" thickBot="1">
      <c r="A12" s="6">
        <v>42887</v>
      </c>
      <c r="B12" s="21" t="s">
        <v>136</v>
      </c>
      <c r="C12" s="45" t="s">
        <v>148</v>
      </c>
      <c r="D12" s="46"/>
      <c r="E12" s="22">
        <v>33439.629999999997</v>
      </c>
      <c r="F12" s="49">
        <f t="shared" si="0"/>
        <v>451968.58</v>
      </c>
    </row>
    <row r="13" spans="1:8" ht="17.25" thickBot="1">
      <c r="A13" s="6">
        <v>42891</v>
      </c>
      <c r="B13" s="21" t="s">
        <v>137</v>
      </c>
      <c r="C13" s="88" t="s">
        <v>111</v>
      </c>
      <c r="D13" s="46"/>
      <c r="E13" s="22">
        <v>10000</v>
      </c>
      <c r="F13" s="49">
        <f t="shared" si="0"/>
        <v>441968.58</v>
      </c>
    </row>
    <row r="14" spans="1:8" ht="17.25" thickBot="1">
      <c r="A14" s="6">
        <v>42892</v>
      </c>
      <c r="B14" s="21" t="s">
        <v>138</v>
      </c>
      <c r="C14" s="88" t="s">
        <v>149</v>
      </c>
      <c r="D14" s="46"/>
      <c r="E14" s="22">
        <v>6860</v>
      </c>
      <c r="F14" s="49">
        <f t="shared" si="0"/>
        <v>435108.58</v>
      </c>
    </row>
    <row r="15" spans="1:8" ht="17.25" thickBot="1">
      <c r="A15" s="6">
        <v>42898</v>
      </c>
      <c r="B15" s="21" t="s">
        <v>139</v>
      </c>
      <c r="C15" s="88" t="s">
        <v>150</v>
      </c>
      <c r="D15" s="46"/>
      <c r="E15" s="22">
        <v>18900</v>
      </c>
      <c r="F15" s="49">
        <f t="shared" si="0"/>
        <v>416208.58</v>
      </c>
    </row>
    <row r="16" spans="1:8" ht="17.25" thickBot="1">
      <c r="A16" s="6">
        <v>42898</v>
      </c>
      <c r="B16" s="21" t="s">
        <v>140</v>
      </c>
      <c r="C16" s="88" t="s">
        <v>151</v>
      </c>
      <c r="D16" s="46"/>
      <c r="E16" s="22">
        <v>6000</v>
      </c>
      <c r="F16" s="49">
        <f t="shared" si="0"/>
        <v>410208.58</v>
      </c>
    </row>
    <row r="17" spans="1:9" ht="17.25" thickBot="1">
      <c r="A17" s="6">
        <v>42898</v>
      </c>
      <c r="B17" s="21" t="s">
        <v>141</v>
      </c>
      <c r="C17" s="88" t="s">
        <v>152</v>
      </c>
      <c r="D17" s="46"/>
      <c r="E17" s="22">
        <v>6000</v>
      </c>
      <c r="F17" s="49">
        <f t="shared" si="0"/>
        <v>404208.58</v>
      </c>
    </row>
    <row r="18" spans="1:9" ht="17.25" thickBot="1">
      <c r="A18" s="6">
        <v>42900</v>
      </c>
      <c r="B18" s="21" t="s">
        <v>142</v>
      </c>
      <c r="C18" s="88" t="s">
        <v>147</v>
      </c>
      <c r="D18" s="46"/>
      <c r="E18" s="22">
        <v>4472.7</v>
      </c>
      <c r="F18" s="49">
        <f t="shared" si="0"/>
        <v>399735.88</v>
      </c>
    </row>
    <row r="19" spans="1:9" ht="17.25" thickBot="1">
      <c r="A19" s="6">
        <v>42905</v>
      </c>
      <c r="B19" s="21" t="s">
        <v>143</v>
      </c>
      <c r="C19" s="88" t="s">
        <v>51</v>
      </c>
      <c r="D19" s="46"/>
      <c r="E19" s="22">
        <v>17851.45</v>
      </c>
      <c r="F19" s="49">
        <f t="shared" si="0"/>
        <v>381884.43</v>
      </c>
    </row>
    <row r="20" spans="1:9" ht="17.25" thickBot="1">
      <c r="A20" s="6">
        <v>42908</v>
      </c>
      <c r="B20" s="21" t="s">
        <v>144</v>
      </c>
      <c r="C20" s="88" t="s">
        <v>153</v>
      </c>
      <c r="D20" s="46"/>
      <c r="E20" s="22">
        <v>12000</v>
      </c>
      <c r="F20" s="49">
        <f t="shared" si="0"/>
        <v>369884.43</v>
      </c>
    </row>
    <row r="21" spans="1:9" ht="17.25" thickBot="1">
      <c r="A21" s="6">
        <v>42914</v>
      </c>
      <c r="B21" s="21" t="s">
        <v>145</v>
      </c>
      <c r="C21" s="72" t="s">
        <v>154</v>
      </c>
      <c r="D21" s="46"/>
      <c r="E21" s="22">
        <v>6200</v>
      </c>
      <c r="F21" s="49">
        <f t="shared" si="0"/>
        <v>363684.43</v>
      </c>
    </row>
    <row r="22" spans="1:9" ht="17.25" thickBot="1">
      <c r="A22" s="6"/>
      <c r="B22" s="21"/>
      <c r="C22" s="72" t="s">
        <v>9</v>
      </c>
      <c r="D22" s="46"/>
      <c r="E22" s="22">
        <v>393.48</v>
      </c>
      <c r="F22" s="49">
        <f t="shared" ref="F22" si="1">F21-E22</f>
        <v>363290.95</v>
      </c>
    </row>
    <row r="23" spans="1:9" ht="17.25" thickBot="1">
      <c r="A23" s="6"/>
      <c r="B23" s="21"/>
      <c r="C23" s="85"/>
      <c r="D23" s="46"/>
      <c r="E23" s="22"/>
      <c r="F23" s="86"/>
    </row>
    <row r="24" spans="1:9" ht="17.25" thickBot="1">
      <c r="A24" s="70"/>
      <c r="B24" s="71"/>
      <c r="C24" s="72"/>
      <c r="D24" s="73"/>
      <c r="E24" s="74"/>
      <c r="F24" s="65"/>
      <c r="I24" t="s">
        <v>156</v>
      </c>
    </row>
    <row r="25" spans="1:9" ht="17.25" thickBot="1">
      <c r="A25" s="75"/>
      <c r="B25" s="76"/>
      <c r="C25" s="87" t="s">
        <v>13</v>
      </c>
      <c r="D25" s="78"/>
      <c r="E25" s="79">
        <f>E10+E11+E12+E13+E14+E15+E16+E17+E18+E19+E20+E21</f>
        <v>157849.35999999999</v>
      </c>
      <c r="F25" s="8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F19" sqref="F19"/>
    </sheetView>
  </sheetViews>
  <sheetFormatPr baseColWidth="10" defaultRowHeight="15"/>
  <cols>
    <col min="1" max="1" width="13.85546875" customWidth="1"/>
    <col min="2" max="2" width="14" customWidth="1"/>
    <col min="3" max="3" width="31.5703125" customWidth="1"/>
    <col min="4" max="4" width="14.42578125" customWidth="1"/>
    <col min="5" max="5" width="13.5703125" bestFit="1" customWidth="1"/>
    <col min="6" max="6" width="15.5703125" customWidth="1"/>
  </cols>
  <sheetData>
    <row r="2" spans="1:6" ht="33">
      <c r="A2" s="1"/>
    </row>
    <row r="3" spans="1:6" ht="30">
      <c r="A3" s="2"/>
      <c r="C3" s="23" t="s">
        <v>7</v>
      </c>
    </row>
    <row r="4" spans="1:6">
      <c r="A4" s="2"/>
      <c r="C4" s="2" t="s">
        <v>8</v>
      </c>
    </row>
    <row r="5" spans="1:6" ht="19.5" thickBot="1">
      <c r="A5" s="2"/>
      <c r="C5" s="61" t="s">
        <v>54</v>
      </c>
    </row>
    <row r="6" spans="1:6">
      <c r="A6" s="7"/>
      <c r="B6" s="8"/>
      <c r="C6" s="8"/>
      <c r="D6" s="159" t="s">
        <v>0</v>
      </c>
      <c r="E6" s="159" t="s">
        <v>1</v>
      </c>
      <c r="F6" s="161" t="s">
        <v>2</v>
      </c>
    </row>
    <row r="7" spans="1:6" ht="15.75" thickBot="1">
      <c r="A7" s="9" t="s">
        <v>3</v>
      </c>
      <c r="B7" s="37" t="s">
        <v>4</v>
      </c>
      <c r="C7" s="37" t="s">
        <v>5</v>
      </c>
      <c r="D7" s="160"/>
      <c r="E7" s="160"/>
      <c r="F7" s="162"/>
    </row>
    <row r="8" spans="1:6" ht="15.75" thickBot="1">
      <c r="A8" s="39"/>
      <c r="B8" s="40"/>
      <c r="C8" s="41" t="s">
        <v>64</v>
      </c>
      <c r="D8" s="42">
        <v>212484.71</v>
      </c>
      <c r="E8" s="43"/>
      <c r="F8" s="42">
        <v>212484.71</v>
      </c>
    </row>
    <row r="9" spans="1:6" ht="17.25" thickBot="1">
      <c r="A9" s="20"/>
      <c r="B9" s="44"/>
      <c r="C9" s="45" t="s">
        <v>6</v>
      </c>
      <c r="D9" s="46">
        <v>0</v>
      </c>
      <c r="E9" s="47"/>
      <c r="F9" s="42">
        <v>0</v>
      </c>
    </row>
    <row r="10" spans="1:6" ht="17.25" thickBot="1">
      <c r="A10" s="38"/>
      <c r="B10" s="48" t="s">
        <v>55</v>
      </c>
      <c r="C10" s="45" t="s">
        <v>65</v>
      </c>
      <c r="D10" s="46"/>
      <c r="E10" s="22">
        <v>35825.93</v>
      </c>
      <c r="F10" s="49">
        <f>F8-E10</f>
        <v>176658.78</v>
      </c>
    </row>
    <row r="11" spans="1:6" ht="17.25" thickBot="1">
      <c r="A11" s="38"/>
      <c r="B11" s="48" t="s">
        <v>56</v>
      </c>
      <c r="C11" s="45" t="s">
        <v>19</v>
      </c>
      <c r="D11" s="46"/>
      <c r="E11" s="22">
        <v>4983.2299999999996</v>
      </c>
      <c r="F11" s="49">
        <f>F10-E11</f>
        <v>171675.55</v>
      </c>
    </row>
    <row r="12" spans="1:6" ht="17.25" thickBot="1">
      <c r="A12" s="38"/>
      <c r="B12" s="48" t="s">
        <v>57</v>
      </c>
      <c r="C12" s="45" t="s">
        <v>66</v>
      </c>
      <c r="D12" s="46"/>
      <c r="E12" s="22">
        <v>19600</v>
      </c>
      <c r="F12" s="49">
        <f t="shared" ref="F12:F19" si="0">F11-E12</f>
        <v>152075.54999999999</v>
      </c>
    </row>
    <row r="13" spans="1:6" ht="17.25" thickBot="1">
      <c r="A13" s="38"/>
      <c r="B13" s="48" t="s">
        <v>58</v>
      </c>
      <c r="C13" s="45" t="s">
        <v>15</v>
      </c>
      <c r="D13" s="46"/>
      <c r="E13" s="22">
        <v>17501.400000000001</v>
      </c>
      <c r="F13" s="49">
        <f t="shared" si="0"/>
        <v>134574.15</v>
      </c>
    </row>
    <row r="14" spans="1:6" ht="17.25" thickBot="1">
      <c r="A14" s="38"/>
      <c r="B14" s="48" t="s">
        <v>59</v>
      </c>
      <c r="C14" s="45" t="s">
        <v>15</v>
      </c>
      <c r="D14" s="46"/>
      <c r="E14" s="22">
        <v>9323</v>
      </c>
      <c r="F14" s="49">
        <f t="shared" si="0"/>
        <v>125251.15</v>
      </c>
    </row>
    <row r="15" spans="1:6" ht="17.25" thickBot="1">
      <c r="A15" s="38"/>
      <c r="B15" s="48" t="s">
        <v>60</v>
      </c>
      <c r="C15" s="45" t="s">
        <v>67</v>
      </c>
      <c r="D15" s="46"/>
      <c r="E15" s="22">
        <v>52651.83</v>
      </c>
      <c r="F15" s="49">
        <f t="shared" si="0"/>
        <v>72599.319999999992</v>
      </c>
    </row>
    <row r="16" spans="1:6" ht="17.25" thickBot="1">
      <c r="A16" s="38"/>
      <c r="B16" s="48" t="s">
        <v>61</v>
      </c>
      <c r="C16" s="45" t="s">
        <v>68</v>
      </c>
      <c r="D16" s="46"/>
      <c r="E16" s="22">
        <v>3051</v>
      </c>
      <c r="F16" s="49">
        <f t="shared" si="0"/>
        <v>69548.319999999992</v>
      </c>
    </row>
    <row r="17" spans="1:6" ht="17.25" thickBot="1">
      <c r="A17" s="38"/>
      <c r="B17" s="48" t="s">
        <v>62</v>
      </c>
      <c r="C17" s="45" t="s">
        <v>69</v>
      </c>
      <c r="D17" s="46"/>
      <c r="E17" s="22">
        <v>22900</v>
      </c>
      <c r="F17" s="49">
        <f t="shared" si="0"/>
        <v>46648.319999999992</v>
      </c>
    </row>
    <row r="18" spans="1:6" ht="17.25" thickBot="1">
      <c r="A18" s="38"/>
      <c r="B18" s="48" t="s">
        <v>63</v>
      </c>
      <c r="C18" s="50" t="s">
        <v>70</v>
      </c>
      <c r="D18" s="51"/>
      <c r="E18" s="26">
        <v>4410</v>
      </c>
      <c r="F18" s="49">
        <f t="shared" si="0"/>
        <v>42238.319999999992</v>
      </c>
    </row>
    <row r="19" spans="1:6" ht="17.25" thickBot="1">
      <c r="A19" s="25"/>
      <c r="B19" s="21"/>
      <c r="C19" s="52" t="s">
        <v>9</v>
      </c>
      <c r="D19" s="53"/>
      <c r="E19" s="26">
        <v>633.05999999999995</v>
      </c>
      <c r="F19" s="49">
        <f t="shared" si="0"/>
        <v>41605.259999999995</v>
      </c>
    </row>
    <row r="20" spans="1:6" ht="17.25" thickBot="1">
      <c r="A20" s="55"/>
      <c r="B20" s="56"/>
      <c r="C20" s="57" t="s">
        <v>13</v>
      </c>
      <c r="D20" s="58"/>
      <c r="E20" s="59">
        <f>E10+E11+E12+E13+E14+E15+E16+E17+E18</f>
        <v>170246.39</v>
      </c>
      <c r="F20" s="60"/>
    </row>
    <row r="21" spans="1:6" ht="16.5">
      <c r="A21" s="25"/>
      <c r="B21" s="21"/>
      <c r="C21" s="45"/>
      <c r="D21" s="46"/>
      <c r="E21" s="54"/>
      <c r="F21" s="42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A22" sqref="A1:G22"/>
    </sheetView>
  </sheetViews>
  <sheetFormatPr baseColWidth="10" defaultRowHeight="15"/>
  <cols>
    <col min="1" max="1" width="12.28515625" customWidth="1"/>
    <col min="2" max="2" width="14.85546875" customWidth="1"/>
    <col min="3" max="3" width="33" customWidth="1"/>
    <col min="4" max="4" width="14.28515625" customWidth="1"/>
    <col min="5" max="5" width="17.42578125" customWidth="1"/>
    <col min="6" max="6" width="16.5703125" customWidth="1"/>
  </cols>
  <sheetData>
    <row r="2" spans="1:6" ht="33">
      <c r="A2" s="1"/>
    </row>
    <row r="3" spans="1:6" ht="30">
      <c r="A3" s="2"/>
      <c r="C3" s="23" t="s">
        <v>7</v>
      </c>
    </row>
    <row r="4" spans="1:6">
      <c r="A4" s="2"/>
      <c r="C4" s="2" t="s">
        <v>8</v>
      </c>
    </row>
    <row r="5" spans="1:6" ht="19.5" thickBot="1">
      <c r="A5" s="2"/>
      <c r="C5" s="81" t="s">
        <v>12</v>
      </c>
    </row>
    <row r="6" spans="1:6">
      <c r="A6" s="66"/>
      <c r="B6" s="67"/>
      <c r="C6" s="67"/>
      <c r="D6" s="163" t="s">
        <v>0</v>
      </c>
      <c r="E6" s="163" t="s">
        <v>1</v>
      </c>
      <c r="F6" s="165" t="s">
        <v>2</v>
      </c>
    </row>
    <row r="7" spans="1:6" ht="15.75" thickBot="1">
      <c r="A7" s="68" t="s">
        <v>3</v>
      </c>
      <c r="B7" s="69" t="s">
        <v>4</v>
      </c>
      <c r="C7" s="69" t="s">
        <v>5</v>
      </c>
      <c r="D7" s="164"/>
      <c r="E7" s="164"/>
      <c r="F7" s="166"/>
    </row>
    <row r="8" spans="1:6" ht="15.75" thickBot="1">
      <c r="A8" s="63"/>
      <c r="B8" s="64"/>
      <c r="C8" s="41" t="s">
        <v>71</v>
      </c>
      <c r="D8" s="65">
        <v>438468.71</v>
      </c>
      <c r="E8" s="43"/>
      <c r="F8" s="65">
        <v>438468.71</v>
      </c>
    </row>
    <row r="9" spans="1:6" ht="15.75" thickBot="1">
      <c r="A9" s="38"/>
      <c r="B9" s="44"/>
      <c r="C9" s="45" t="s">
        <v>6</v>
      </c>
      <c r="D9" s="46">
        <v>0</v>
      </c>
      <c r="E9" s="47"/>
      <c r="F9" s="42">
        <f>F8+D9</f>
        <v>438468.71</v>
      </c>
    </row>
    <row r="10" spans="1:6" ht="17.25" thickBot="1">
      <c r="A10" s="38">
        <v>42745</v>
      </c>
      <c r="B10" s="48" t="s">
        <v>72</v>
      </c>
      <c r="C10" s="45" t="s">
        <v>20</v>
      </c>
      <c r="D10" s="46"/>
      <c r="E10" s="22">
        <v>9074.52</v>
      </c>
      <c r="F10" s="49">
        <f>F9-E10</f>
        <v>429394.19</v>
      </c>
    </row>
    <row r="11" spans="1:6" ht="17.25" thickBot="1">
      <c r="A11" s="38">
        <v>42745</v>
      </c>
      <c r="B11" s="48" t="s">
        <v>73</v>
      </c>
      <c r="C11" s="45" t="s">
        <v>20</v>
      </c>
      <c r="D11" s="46"/>
      <c r="E11" s="22">
        <v>5002.33</v>
      </c>
      <c r="F11" s="49">
        <f t="shared" ref="F11:F20" si="0">F10-E11</f>
        <v>424391.86</v>
      </c>
    </row>
    <row r="12" spans="1:6" ht="17.25" thickBot="1">
      <c r="A12" s="38">
        <v>42745</v>
      </c>
      <c r="B12" s="48" t="s">
        <v>74</v>
      </c>
      <c r="C12" s="45" t="s">
        <v>82</v>
      </c>
      <c r="D12" s="46"/>
      <c r="E12" s="22">
        <v>41860.92</v>
      </c>
      <c r="F12" s="49">
        <f t="shared" si="0"/>
        <v>382530.94</v>
      </c>
    </row>
    <row r="13" spans="1:6" ht="17.25" thickBot="1">
      <c r="A13" s="38">
        <v>42746</v>
      </c>
      <c r="B13" s="48" t="s">
        <v>75</v>
      </c>
      <c r="C13" s="45" t="s">
        <v>10</v>
      </c>
      <c r="D13" s="46"/>
      <c r="E13" s="22">
        <v>5085</v>
      </c>
      <c r="F13" s="49">
        <f t="shared" si="0"/>
        <v>377445.94</v>
      </c>
    </row>
    <row r="14" spans="1:6" ht="17.25" thickBot="1">
      <c r="A14" s="38">
        <v>42747</v>
      </c>
      <c r="B14" s="48" t="s">
        <v>76</v>
      </c>
      <c r="C14" s="45" t="s">
        <v>83</v>
      </c>
      <c r="D14" s="46"/>
      <c r="E14" s="22">
        <v>10576.8</v>
      </c>
      <c r="F14" s="49">
        <f t="shared" si="0"/>
        <v>366869.14</v>
      </c>
    </row>
    <row r="15" spans="1:6" ht="17.25" thickBot="1">
      <c r="A15" s="38">
        <v>42748</v>
      </c>
      <c r="B15" s="48" t="s">
        <v>77</v>
      </c>
      <c r="C15" s="45" t="s">
        <v>84</v>
      </c>
      <c r="D15" s="46"/>
      <c r="E15" s="22">
        <v>10400</v>
      </c>
      <c r="F15" s="49">
        <f t="shared" si="0"/>
        <v>356469.14</v>
      </c>
    </row>
    <row r="16" spans="1:6" ht="17.25" thickBot="1">
      <c r="A16" s="38">
        <v>42751</v>
      </c>
      <c r="B16" s="48" t="s">
        <v>78</v>
      </c>
      <c r="C16" s="45" t="s">
        <v>85</v>
      </c>
      <c r="D16" s="46"/>
      <c r="E16" s="22">
        <v>5390</v>
      </c>
      <c r="F16" s="49">
        <f t="shared" si="0"/>
        <v>351079.14</v>
      </c>
    </row>
    <row r="17" spans="1:6" ht="17.25" thickBot="1">
      <c r="A17" s="38">
        <v>42745</v>
      </c>
      <c r="B17" s="48" t="s">
        <v>79</v>
      </c>
      <c r="C17" s="45" t="s">
        <v>86</v>
      </c>
      <c r="D17" s="46"/>
      <c r="E17" s="22">
        <v>29841</v>
      </c>
      <c r="F17" s="49">
        <f t="shared" si="0"/>
        <v>321238.14</v>
      </c>
    </row>
    <row r="18" spans="1:6" ht="17.25" thickBot="1">
      <c r="A18" s="38">
        <v>42754</v>
      </c>
      <c r="B18" s="48" t="s">
        <v>80</v>
      </c>
      <c r="C18" s="50" t="s">
        <v>87</v>
      </c>
      <c r="D18" s="51"/>
      <c r="E18" s="26">
        <v>8700</v>
      </c>
      <c r="F18" s="49">
        <f t="shared" si="0"/>
        <v>312538.14</v>
      </c>
    </row>
    <row r="19" spans="1:6" ht="17.25" thickBot="1">
      <c r="A19" s="62">
        <v>42766</v>
      </c>
      <c r="B19" s="48" t="s">
        <v>81</v>
      </c>
      <c r="C19" s="50" t="s">
        <v>88</v>
      </c>
      <c r="D19" s="51"/>
      <c r="E19" s="26">
        <v>15200</v>
      </c>
      <c r="F19" s="49">
        <f t="shared" si="0"/>
        <v>297338.14</v>
      </c>
    </row>
    <row r="20" spans="1:6" ht="17.25" thickBot="1">
      <c r="A20" s="70"/>
      <c r="B20" s="71"/>
      <c r="C20" s="72" t="s">
        <v>9</v>
      </c>
      <c r="D20" s="73"/>
      <c r="E20" s="74">
        <v>368.39</v>
      </c>
      <c r="F20" s="49">
        <f t="shared" si="0"/>
        <v>296969.75</v>
      </c>
    </row>
    <row r="21" spans="1:6" ht="30" customHeight="1" thickBot="1">
      <c r="A21" s="75"/>
      <c r="B21" s="76"/>
      <c r="C21" s="77" t="s">
        <v>13</v>
      </c>
      <c r="D21" s="78"/>
      <c r="E21" s="79">
        <f>E10+E11+E12+E13+E14+E15+E16+E17+E18+E19</f>
        <v>141130.57</v>
      </c>
      <c r="F21" s="8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A19" sqref="A1:G19"/>
    </sheetView>
  </sheetViews>
  <sheetFormatPr baseColWidth="10" defaultRowHeight="15"/>
  <cols>
    <col min="1" max="1" width="14" customWidth="1"/>
    <col min="2" max="2" width="13.42578125" customWidth="1"/>
    <col min="3" max="3" width="31.28515625" customWidth="1"/>
    <col min="4" max="4" width="16.5703125" customWidth="1"/>
    <col min="5" max="5" width="16.7109375" customWidth="1"/>
    <col min="6" max="6" width="17.7109375" customWidth="1"/>
  </cols>
  <sheetData>
    <row r="2" spans="1:6" ht="33">
      <c r="A2" s="1"/>
    </row>
    <row r="3" spans="1:6" ht="30">
      <c r="A3" s="2"/>
      <c r="C3" s="23" t="s">
        <v>7</v>
      </c>
    </row>
    <row r="4" spans="1:6">
      <c r="A4" s="2"/>
      <c r="C4" s="2" t="s">
        <v>8</v>
      </c>
    </row>
    <row r="5" spans="1:6" ht="19.5" thickBot="1">
      <c r="A5" s="2"/>
      <c r="C5" s="81" t="s">
        <v>14</v>
      </c>
    </row>
    <row r="6" spans="1:6">
      <c r="A6" s="66"/>
      <c r="B6" s="67"/>
      <c r="C6" s="67"/>
      <c r="D6" s="163" t="s">
        <v>0</v>
      </c>
      <c r="E6" s="163" t="s">
        <v>1</v>
      </c>
      <c r="F6" s="165" t="s">
        <v>2</v>
      </c>
    </row>
    <row r="7" spans="1:6" ht="15.75" thickBot="1">
      <c r="A7" s="68" t="s">
        <v>3</v>
      </c>
      <c r="B7" s="69" t="s">
        <v>4</v>
      </c>
      <c r="C7" s="69" t="s">
        <v>5</v>
      </c>
      <c r="D7" s="164"/>
      <c r="E7" s="164"/>
      <c r="F7" s="166"/>
    </row>
    <row r="8" spans="1:6" ht="15.75" thickBot="1">
      <c r="A8" s="63"/>
      <c r="B8" s="64"/>
      <c r="C8" s="41" t="s">
        <v>97</v>
      </c>
      <c r="D8" s="65">
        <v>296969.75</v>
      </c>
      <c r="E8" s="43"/>
      <c r="F8" s="65">
        <v>296969.75</v>
      </c>
    </row>
    <row r="9" spans="1:6" ht="15.75" thickBot="1">
      <c r="A9" s="38"/>
      <c r="B9" s="44"/>
      <c r="C9" s="45" t="s">
        <v>6</v>
      </c>
      <c r="D9" s="46">
        <v>0</v>
      </c>
      <c r="E9" s="47"/>
      <c r="F9" s="42"/>
    </row>
    <row r="10" spans="1:6" ht="17.25" thickBot="1">
      <c r="A10" s="82">
        <v>42768</v>
      </c>
      <c r="B10" s="48" t="s">
        <v>89</v>
      </c>
      <c r="C10" s="45" t="s">
        <v>23</v>
      </c>
      <c r="D10" s="46"/>
      <c r="E10" s="22">
        <v>8245.98</v>
      </c>
      <c r="F10" s="49">
        <f>F8-E10</f>
        <v>288723.77</v>
      </c>
    </row>
    <row r="11" spans="1:6" ht="17.25" thickBot="1">
      <c r="A11" s="82">
        <v>42775</v>
      </c>
      <c r="B11" s="48" t="s">
        <v>90</v>
      </c>
      <c r="C11" s="45" t="s">
        <v>21</v>
      </c>
      <c r="D11" s="46"/>
      <c r="E11" s="22">
        <v>8266.0400000000009</v>
      </c>
      <c r="F11" s="49">
        <f t="shared" ref="F11:F17" si="0">F10-E11</f>
        <v>280457.73000000004</v>
      </c>
    </row>
    <row r="12" spans="1:6" ht="17.25" thickBot="1">
      <c r="A12" s="82">
        <v>42776</v>
      </c>
      <c r="B12" s="48" t="s">
        <v>91</v>
      </c>
      <c r="C12" s="45" t="s">
        <v>15</v>
      </c>
      <c r="D12" s="46"/>
      <c r="E12" s="22">
        <v>1412</v>
      </c>
      <c r="F12" s="49">
        <f t="shared" si="0"/>
        <v>279045.73000000004</v>
      </c>
    </row>
    <row r="13" spans="1:6" ht="17.25" thickBot="1">
      <c r="A13" s="82">
        <v>42776</v>
      </c>
      <c r="B13" s="48" t="s">
        <v>92</v>
      </c>
      <c r="C13" s="45" t="s">
        <v>15</v>
      </c>
      <c r="D13" s="46"/>
      <c r="E13" s="22">
        <v>6471</v>
      </c>
      <c r="F13" s="49">
        <f t="shared" si="0"/>
        <v>272574.73000000004</v>
      </c>
    </row>
    <row r="14" spans="1:6" ht="17.25" thickBot="1">
      <c r="A14" s="6">
        <v>42786</v>
      </c>
      <c r="B14" s="48" t="s">
        <v>93</v>
      </c>
      <c r="C14" s="45" t="s">
        <v>96</v>
      </c>
      <c r="D14" s="46"/>
      <c r="E14" s="22">
        <v>5200</v>
      </c>
      <c r="F14" s="49">
        <f t="shared" si="0"/>
        <v>267374.73000000004</v>
      </c>
    </row>
    <row r="15" spans="1:6" ht="17.25" thickBot="1">
      <c r="A15" s="6">
        <v>42788</v>
      </c>
      <c r="B15" s="48" t="s">
        <v>94</v>
      </c>
      <c r="C15" s="45" t="s">
        <v>21</v>
      </c>
      <c r="D15" s="46"/>
      <c r="E15" s="22">
        <v>3479.42</v>
      </c>
      <c r="F15" s="49">
        <f t="shared" si="0"/>
        <v>263895.31000000006</v>
      </c>
    </row>
    <row r="16" spans="1:6" ht="17.25" thickBot="1">
      <c r="A16" s="6">
        <v>42794</v>
      </c>
      <c r="B16" s="48" t="s">
        <v>95</v>
      </c>
      <c r="C16" s="45" t="s">
        <v>82</v>
      </c>
      <c r="D16" s="46"/>
      <c r="E16" s="22">
        <v>58448.59</v>
      </c>
      <c r="F16" s="49">
        <f t="shared" si="0"/>
        <v>205446.72000000006</v>
      </c>
    </row>
    <row r="17" spans="1:6" ht="17.25" thickBot="1">
      <c r="A17" s="70"/>
      <c r="B17" s="71"/>
      <c r="C17" s="72" t="s">
        <v>9</v>
      </c>
      <c r="D17" s="73"/>
      <c r="E17" s="74">
        <v>247.25</v>
      </c>
      <c r="F17" s="49">
        <f t="shared" si="0"/>
        <v>205199.47000000006</v>
      </c>
    </row>
    <row r="18" spans="1:6" ht="29.25" customHeight="1" thickBot="1">
      <c r="A18" s="75"/>
      <c r="B18" s="76"/>
      <c r="C18" s="77" t="s">
        <v>13</v>
      </c>
      <c r="D18" s="78"/>
      <c r="E18" s="79">
        <f>E10+E11+E12+E13+E14+E15+E16</f>
        <v>91523.03</v>
      </c>
      <c r="F18" s="8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A25" sqref="A1:F25"/>
    </sheetView>
  </sheetViews>
  <sheetFormatPr baseColWidth="10" defaultRowHeight="15"/>
  <cols>
    <col min="1" max="1" width="15.42578125" customWidth="1"/>
    <col min="2" max="2" width="16" customWidth="1"/>
    <col min="3" max="3" width="31.28515625" customWidth="1"/>
    <col min="4" max="4" width="14.7109375" customWidth="1"/>
    <col min="5" max="5" width="13.7109375" customWidth="1"/>
    <col min="6" max="6" width="16.7109375" customWidth="1"/>
  </cols>
  <sheetData>
    <row r="2" spans="1:6" ht="33">
      <c r="A2" s="1"/>
    </row>
    <row r="3" spans="1:6" ht="30">
      <c r="A3" s="2"/>
      <c r="C3" s="23" t="s">
        <v>7</v>
      </c>
    </row>
    <row r="4" spans="1:6">
      <c r="A4" s="2"/>
      <c r="C4" s="2" t="s">
        <v>8</v>
      </c>
    </row>
    <row r="5" spans="1:6" ht="19.5" thickBot="1">
      <c r="A5" s="2"/>
      <c r="C5" s="81" t="s">
        <v>98</v>
      </c>
    </row>
    <row r="6" spans="1:6">
      <c r="A6" s="66"/>
      <c r="B6" s="67"/>
      <c r="C6" s="67"/>
      <c r="D6" s="163" t="s">
        <v>0</v>
      </c>
      <c r="E6" s="163" t="s">
        <v>1</v>
      </c>
      <c r="F6" s="165" t="s">
        <v>2</v>
      </c>
    </row>
    <row r="7" spans="1:6" ht="15.75" thickBot="1">
      <c r="A7" s="68" t="s">
        <v>3</v>
      </c>
      <c r="B7" s="69" t="s">
        <v>4</v>
      </c>
      <c r="C7" s="69" t="s">
        <v>5</v>
      </c>
      <c r="D7" s="164"/>
      <c r="E7" s="164"/>
      <c r="F7" s="166"/>
    </row>
    <row r="8" spans="1:6" ht="15.75" thickBot="1">
      <c r="A8" s="63"/>
      <c r="B8" s="83"/>
      <c r="C8" s="41" t="s">
        <v>117</v>
      </c>
      <c r="D8" s="65">
        <v>205199.47</v>
      </c>
      <c r="E8" s="43"/>
      <c r="F8" s="65">
        <v>205199.47</v>
      </c>
    </row>
    <row r="9" spans="1:6" ht="15.75" thickBot="1">
      <c r="A9" s="38"/>
      <c r="B9" s="44"/>
      <c r="C9" s="45" t="s">
        <v>6</v>
      </c>
      <c r="D9" s="46">
        <v>0</v>
      </c>
      <c r="E9" s="47"/>
      <c r="F9" s="42"/>
    </row>
    <row r="10" spans="1:6" ht="17.25" thickBot="1">
      <c r="A10" s="6">
        <v>42796</v>
      </c>
      <c r="B10" s="21" t="s">
        <v>99</v>
      </c>
      <c r="C10" s="45" t="s">
        <v>111</v>
      </c>
      <c r="D10" s="46"/>
      <c r="E10" s="22">
        <v>9600</v>
      </c>
      <c r="F10" s="49">
        <f>F8-E10</f>
        <v>195599.47</v>
      </c>
    </row>
    <row r="11" spans="1:6" ht="17.25" thickBot="1">
      <c r="A11" s="6">
        <v>42801</v>
      </c>
      <c r="B11" s="21" t="s">
        <v>100</v>
      </c>
      <c r="C11" s="45" t="s">
        <v>112</v>
      </c>
      <c r="D11" s="46"/>
      <c r="E11" s="22">
        <v>10700</v>
      </c>
      <c r="F11" s="49">
        <f>F10-E11</f>
        <v>184899.47</v>
      </c>
    </row>
    <row r="12" spans="1:6" ht="17.25" thickBot="1">
      <c r="A12" s="6">
        <v>42802</v>
      </c>
      <c r="B12" s="21" t="s">
        <v>101</v>
      </c>
      <c r="C12" s="45" t="s">
        <v>22</v>
      </c>
      <c r="D12" s="46"/>
      <c r="E12" s="22">
        <v>3815.65</v>
      </c>
      <c r="F12" s="49">
        <f t="shared" ref="F12:F22" si="0">F11-E12</f>
        <v>181083.82</v>
      </c>
    </row>
    <row r="13" spans="1:6" ht="17.25" thickBot="1">
      <c r="A13" s="6">
        <v>42802</v>
      </c>
      <c r="B13" s="21" t="s">
        <v>102</v>
      </c>
      <c r="C13" s="45" t="s">
        <v>113</v>
      </c>
      <c r="D13" s="46"/>
      <c r="E13" s="22">
        <v>11340</v>
      </c>
      <c r="F13" s="49">
        <f t="shared" si="0"/>
        <v>169743.82</v>
      </c>
    </row>
    <row r="14" spans="1:6" ht="17.25" thickBot="1">
      <c r="A14" s="6">
        <v>42803</v>
      </c>
      <c r="B14" s="21" t="s">
        <v>103</v>
      </c>
      <c r="C14" s="45" t="s">
        <v>114</v>
      </c>
      <c r="D14" s="46"/>
      <c r="E14" s="22">
        <v>26426.560000000001</v>
      </c>
      <c r="F14" s="49">
        <f t="shared" si="0"/>
        <v>143317.26</v>
      </c>
    </row>
    <row r="15" spans="1:6" ht="17.25" thickBot="1">
      <c r="A15" s="6">
        <v>42803</v>
      </c>
      <c r="B15" s="21" t="s">
        <v>104</v>
      </c>
      <c r="C15" s="45" t="s">
        <v>27</v>
      </c>
      <c r="D15" s="46"/>
      <c r="E15" s="22">
        <v>0</v>
      </c>
      <c r="F15" s="49">
        <f t="shared" si="0"/>
        <v>143317.26</v>
      </c>
    </row>
    <row r="16" spans="1:6" ht="17.25" thickBot="1">
      <c r="A16" s="6">
        <v>42804</v>
      </c>
      <c r="B16" s="21" t="s">
        <v>105</v>
      </c>
      <c r="C16" s="45" t="s">
        <v>66</v>
      </c>
      <c r="D16" s="46"/>
      <c r="E16" s="22">
        <v>4600</v>
      </c>
      <c r="F16" s="49">
        <f t="shared" si="0"/>
        <v>138717.26</v>
      </c>
    </row>
    <row r="17" spans="1:6" ht="17.25" thickBot="1">
      <c r="A17" s="6">
        <v>42808</v>
      </c>
      <c r="B17" s="21" t="s">
        <v>106</v>
      </c>
      <c r="C17" s="45" t="s">
        <v>19</v>
      </c>
      <c r="D17" s="46"/>
      <c r="E17" s="22">
        <v>9831.7999999999993</v>
      </c>
      <c r="F17" s="49">
        <f t="shared" si="0"/>
        <v>128885.46</v>
      </c>
    </row>
    <row r="18" spans="1:6" ht="17.25" thickBot="1">
      <c r="A18" s="6">
        <v>42814</v>
      </c>
      <c r="B18" s="21" t="s">
        <v>107</v>
      </c>
      <c r="C18" s="45" t="s">
        <v>115</v>
      </c>
      <c r="D18" s="46"/>
      <c r="E18" s="22">
        <v>17900</v>
      </c>
      <c r="F18" s="49">
        <f t="shared" si="0"/>
        <v>110985.46</v>
      </c>
    </row>
    <row r="19" spans="1:6" ht="17.25" thickBot="1">
      <c r="A19" s="6">
        <v>42815</v>
      </c>
      <c r="B19" s="21" t="s">
        <v>108</v>
      </c>
      <c r="C19" s="45" t="s">
        <v>116</v>
      </c>
      <c r="D19" s="46"/>
      <c r="E19" s="22">
        <v>19600</v>
      </c>
      <c r="F19" s="49">
        <f t="shared" si="0"/>
        <v>91385.46</v>
      </c>
    </row>
    <row r="20" spans="1:6" ht="17.25" thickBot="1">
      <c r="A20" s="6">
        <v>42817</v>
      </c>
      <c r="B20" s="21" t="s">
        <v>109</v>
      </c>
      <c r="C20" s="45" t="s">
        <v>111</v>
      </c>
      <c r="D20" s="46"/>
      <c r="E20" s="22">
        <v>23200</v>
      </c>
      <c r="F20" s="49">
        <f t="shared" si="0"/>
        <v>68185.460000000006</v>
      </c>
    </row>
    <row r="21" spans="1:6" ht="17.25" thickBot="1">
      <c r="A21" s="6">
        <v>42821</v>
      </c>
      <c r="B21" s="21" t="s">
        <v>110</v>
      </c>
      <c r="C21" s="45" t="s">
        <v>66</v>
      </c>
      <c r="D21" s="46"/>
      <c r="E21" s="22">
        <v>10400</v>
      </c>
      <c r="F21" s="49">
        <f t="shared" si="0"/>
        <v>57785.460000000006</v>
      </c>
    </row>
    <row r="22" spans="1:6" ht="17.25" thickBot="1">
      <c r="A22" s="70"/>
      <c r="B22" s="71"/>
      <c r="C22" s="72" t="s">
        <v>9</v>
      </c>
      <c r="D22" s="73"/>
      <c r="E22" s="74">
        <v>10541.59</v>
      </c>
      <c r="F22" s="49">
        <f t="shared" si="0"/>
        <v>47243.87000000001</v>
      </c>
    </row>
    <row r="23" spans="1:6" ht="27.75" customHeight="1" thickBot="1">
      <c r="A23" s="75"/>
      <c r="B23" s="76"/>
      <c r="C23" s="77" t="s">
        <v>13</v>
      </c>
      <c r="D23" s="78"/>
      <c r="E23" s="79">
        <f>E10+E11+E12+E13+E14+E15+E16+E17+E18+E19+E20+E21</f>
        <v>147414.01</v>
      </c>
      <c r="F23" s="8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K11" sqref="K11"/>
    </sheetView>
  </sheetViews>
  <sheetFormatPr baseColWidth="10" defaultRowHeight="15"/>
  <cols>
    <col min="1" max="1" width="13" customWidth="1"/>
    <col min="2" max="2" width="18.140625" customWidth="1"/>
    <col min="3" max="3" width="31.5703125" customWidth="1"/>
    <col min="4" max="4" width="17.28515625" customWidth="1"/>
    <col min="5" max="5" width="13.140625" customWidth="1"/>
    <col min="6" max="6" width="19" customWidth="1"/>
  </cols>
  <sheetData>
    <row r="2" spans="1:6" ht="33">
      <c r="A2" s="1"/>
    </row>
    <row r="3" spans="1:6" ht="30">
      <c r="A3" s="2"/>
      <c r="C3" s="23" t="s">
        <v>7</v>
      </c>
    </row>
    <row r="4" spans="1:6">
      <c r="A4" s="2"/>
      <c r="C4" s="2" t="s">
        <v>8</v>
      </c>
    </row>
    <row r="5" spans="1:6" ht="19.5" thickBot="1">
      <c r="A5" s="2"/>
      <c r="C5" s="81" t="s">
        <v>17</v>
      </c>
    </row>
    <row r="6" spans="1:6">
      <c r="A6" s="66"/>
      <c r="B6" s="67"/>
      <c r="C6" s="67"/>
      <c r="D6" s="163" t="s">
        <v>0</v>
      </c>
      <c r="E6" s="163" t="s">
        <v>1</v>
      </c>
      <c r="F6" s="165" t="s">
        <v>2</v>
      </c>
    </row>
    <row r="7" spans="1:6" ht="15.75" thickBot="1">
      <c r="A7" s="68" t="s">
        <v>3</v>
      </c>
      <c r="B7" s="69" t="s">
        <v>4</v>
      </c>
      <c r="C7" s="69" t="s">
        <v>130</v>
      </c>
      <c r="D7" s="164"/>
      <c r="E7" s="164"/>
      <c r="F7" s="166"/>
    </row>
    <row r="8" spans="1:6" ht="15.75" thickBot="1">
      <c r="A8" s="63"/>
      <c r="B8" s="83"/>
      <c r="C8" s="41" t="s">
        <v>118</v>
      </c>
      <c r="D8" s="65">
        <v>47243.87</v>
      </c>
      <c r="E8" s="43"/>
      <c r="F8" s="65">
        <v>47243.87</v>
      </c>
    </row>
    <row r="9" spans="1:6" ht="15.75" thickBot="1">
      <c r="A9" s="38"/>
      <c r="B9" s="44"/>
      <c r="C9" s="45" t="s">
        <v>6</v>
      </c>
      <c r="D9" s="46">
        <v>0</v>
      </c>
      <c r="E9" s="47"/>
      <c r="F9" s="42"/>
    </row>
    <row r="10" spans="1:6" ht="17.25" thickBot="1">
      <c r="A10" s="6">
        <v>42830</v>
      </c>
      <c r="B10" s="21" t="s">
        <v>119</v>
      </c>
      <c r="C10" s="45" t="s">
        <v>120</v>
      </c>
      <c r="D10" s="46"/>
      <c r="E10" s="22">
        <v>1831.87</v>
      </c>
      <c r="F10" s="49">
        <f>F8-E10</f>
        <v>45412</v>
      </c>
    </row>
    <row r="11" spans="1:6" ht="17.25" thickBot="1">
      <c r="A11" s="6">
        <v>42830</v>
      </c>
      <c r="B11" s="21" t="s">
        <v>121</v>
      </c>
      <c r="C11" s="45" t="s">
        <v>120</v>
      </c>
      <c r="D11" s="46"/>
      <c r="E11" s="22">
        <v>1326.24</v>
      </c>
      <c r="F11" s="49">
        <f>F10-E11</f>
        <v>44085.760000000002</v>
      </c>
    </row>
    <row r="12" spans="1:6" ht="17.25" thickBot="1">
      <c r="A12" s="6">
        <v>42830</v>
      </c>
      <c r="B12" s="21" t="s">
        <v>122</v>
      </c>
      <c r="C12" s="45" t="s">
        <v>82</v>
      </c>
      <c r="D12" s="46"/>
      <c r="E12" s="22">
        <v>30233.759999999998</v>
      </c>
      <c r="F12" s="49">
        <f t="shared" ref="F12:F13" si="0">F11-E12</f>
        <v>13852.000000000004</v>
      </c>
    </row>
    <row r="13" spans="1:6" ht="17.25" thickBot="1">
      <c r="A13" s="6">
        <v>42853</v>
      </c>
      <c r="B13" s="21"/>
      <c r="C13" s="72" t="s">
        <v>9</v>
      </c>
      <c r="D13" s="46"/>
      <c r="E13" s="22">
        <v>225.09</v>
      </c>
      <c r="F13" s="49">
        <f t="shared" si="0"/>
        <v>13626.910000000003</v>
      </c>
    </row>
    <row r="14" spans="1:6" ht="17.25" thickBot="1">
      <c r="A14" s="6"/>
      <c r="B14" s="21"/>
      <c r="C14" s="45"/>
      <c r="D14" s="46"/>
      <c r="E14" s="22"/>
      <c r="F14" s="84"/>
    </row>
    <row r="15" spans="1:6" ht="17.25" thickBot="1">
      <c r="A15" s="70"/>
      <c r="B15" s="71"/>
      <c r="C15" s="72"/>
      <c r="D15" s="73"/>
      <c r="E15" s="74"/>
      <c r="F15" s="65"/>
    </row>
    <row r="16" spans="1:6" ht="17.25" thickBot="1">
      <c r="A16" s="75"/>
      <c r="B16" s="76"/>
      <c r="C16" s="77" t="s">
        <v>13</v>
      </c>
      <c r="D16" s="78"/>
      <c r="E16" s="79">
        <f>E10+E11+E12</f>
        <v>33391.869999999995</v>
      </c>
      <c r="F16" s="8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19" sqref="A1:F19"/>
    </sheetView>
  </sheetViews>
  <sheetFormatPr baseColWidth="10" defaultRowHeight="15"/>
  <cols>
    <col min="1" max="1" width="13.5703125" customWidth="1"/>
    <col min="2" max="2" width="16.140625" customWidth="1"/>
    <col min="3" max="3" width="31.5703125" customWidth="1"/>
    <col min="4" max="4" width="14.5703125" customWidth="1"/>
    <col min="5" max="5" width="13.140625" customWidth="1"/>
    <col min="6" max="6" width="19.5703125" customWidth="1"/>
  </cols>
  <sheetData>
    <row r="2" spans="1:6" ht="33">
      <c r="A2" s="1"/>
    </row>
    <row r="3" spans="1:6" ht="30">
      <c r="A3" s="2"/>
      <c r="C3" s="23" t="s">
        <v>7</v>
      </c>
    </row>
    <row r="4" spans="1:6">
      <c r="A4" s="2"/>
      <c r="C4" s="2" t="s">
        <v>8</v>
      </c>
    </row>
    <row r="5" spans="1:6" ht="19.5" thickBot="1">
      <c r="A5" s="2"/>
      <c r="C5" s="81" t="s">
        <v>18</v>
      </c>
    </row>
    <row r="6" spans="1:6">
      <c r="A6" s="66"/>
      <c r="B6" s="67"/>
      <c r="C6" s="67"/>
      <c r="D6" s="163" t="s">
        <v>0</v>
      </c>
      <c r="E6" s="163" t="s">
        <v>1</v>
      </c>
      <c r="F6" s="165" t="s">
        <v>2</v>
      </c>
    </row>
    <row r="7" spans="1:6" ht="15.75" thickBot="1">
      <c r="A7" s="68" t="s">
        <v>3</v>
      </c>
      <c r="B7" s="69" t="s">
        <v>4</v>
      </c>
      <c r="C7" s="69" t="s">
        <v>129</v>
      </c>
      <c r="D7" s="164"/>
      <c r="E7" s="164"/>
      <c r="F7" s="166"/>
    </row>
    <row r="8" spans="1:6" ht="15.75" thickBot="1">
      <c r="A8" s="63"/>
      <c r="B8" s="83"/>
      <c r="C8" s="41" t="s">
        <v>126</v>
      </c>
      <c r="D8" s="65">
        <v>13626.91</v>
      </c>
      <c r="E8" s="43"/>
      <c r="F8" s="65">
        <f>D8</f>
        <v>13626.91</v>
      </c>
    </row>
    <row r="9" spans="1:6" ht="15.75" thickBot="1">
      <c r="A9" s="38">
        <v>42873</v>
      </c>
      <c r="B9" s="44"/>
      <c r="C9" s="45" t="s">
        <v>6</v>
      </c>
      <c r="D9" s="46">
        <v>167917.52</v>
      </c>
      <c r="E9" s="47"/>
      <c r="F9" s="42">
        <f>F8+D9</f>
        <v>181544.43</v>
      </c>
    </row>
    <row r="10" spans="1:6" ht="17.25" thickBot="1">
      <c r="A10" s="6">
        <v>42874</v>
      </c>
      <c r="B10" s="21" t="s">
        <v>123</v>
      </c>
      <c r="C10" s="45" t="s">
        <v>82</v>
      </c>
      <c r="D10" s="46"/>
      <c r="E10" s="22">
        <v>44980.42</v>
      </c>
      <c r="F10" s="49">
        <f>F9-E10</f>
        <v>136564.01</v>
      </c>
    </row>
    <row r="11" spans="1:6" ht="17.25" thickBot="1">
      <c r="A11" s="6">
        <v>42874</v>
      </c>
      <c r="B11" s="21" t="s">
        <v>124</v>
      </c>
      <c r="C11" s="45" t="s">
        <v>131</v>
      </c>
      <c r="D11" s="46"/>
      <c r="E11" s="22">
        <v>15000</v>
      </c>
      <c r="F11" s="49">
        <f t="shared" ref="F11:F14" si="0">F10-E11</f>
        <v>121564.01000000001</v>
      </c>
    </row>
    <row r="12" spans="1:6" ht="17.25" thickBot="1">
      <c r="A12" s="6">
        <v>42874</v>
      </c>
      <c r="B12" s="21" t="s">
        <v>125</v>
      </c>
      <c r="C12" s="45" t="s">
        <v>132</v>
      </c>
      <c r="D12" s="46"/>
      <c r="E12" s="22">
        <v>20550</v>
      </c>
      <c r="F12" s="49">
        <f t="shared" si="0"/>
        <v>101014.01000000001</v>
      </c>
    </row>
    <row r="13" spans="1:6" ht="17.25" thickBot="1">
      <c r="A13" s="6">
        <v>42878</v>
      </c>
      <c r="B13" s="21" t="s">
        <v>127</v>
      </c>
      <c r="C13" s="72" t="s">
        <v>128</v>
      </c>
      <c r="D13" s="46"/>
      <c r="E13" s="22">
        <v>12087.05</v>
      </c>
      <c r="F13" s="49">
        <f t="shared" si="0"/>
        <v>88926.96</v>
      </c>
    </row>
    <row r="14" spans="1:6" ht="17.25" thickBot="1">
      <c r="A14" s="6"/>
      <c r="B14" s="21"/>
      <c r="C14" s="72" t="s">
        <v>9</v>
      </c>
      <c r="D14" s="46"/>
      <c r="E14" s="22">
        <v>313.93</v>
      </c>
      <c r="F14" s="49">
        <f t="shared" si="0"/>
        <v>88613.030000000013</v>
      </c>
    </row>
    <row r="15" spans="1:6" ht="17.25" thickBot="1">
      <c r="A15" s="6"/>
      <c r="B15" s="21"/>
      <c r="C15" s="85"/>
      <c r="D15" s="46"/>
      <c r="E15" s="22"/>
      <c r="F15" s="86"/>
    </row>
    <row r="16" spans="1:6" ht="17.25" thickBot="1">
      <c r="A16" s="70"/>
      <c r="B16" s="71"/>
      <c r="C16" s="72"/>
      <c r="D16" s="73"/>
      <c r="E16" s="74"/>
      <c r="F16" s="65"/>
    </row>
    <row r="17" spans="1:8" ht="24" customHeight="1" thickBot="1">
      <c r="A17" s="75"/>
      <c r="B17" s="76"/>
      <c r="C17" s="87" t="s">
        <v>13</v>
      </c>
      <c r="D17" s="78"/>
      <c r="E17" s="79">
        <f>E10+E11+E12+E13</f>
        <v>92617.47</v>
      </c>
      <c r="F17" s="80"/>
    </row>
    <row r="19" spans="1:8">
      <c r="H19" t="s">
        <v>133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workbookViewId="0">
      <selection activeCell="C15" sqref="C15"/>
    </sheetView>
  </sheetViews>
  <sheetFormatPr baseColWidth="10" defaultRowHeight="15"/>
  <cols>
    <col min="1" max="1" width="14.5703125" customWidth="1"/>
    <col min="2" max="2" width="16.28515625" customWidth="1"/>
    <col min="3" max="3" width="32.5703125" customWidth="1"/>
    <col min="4" max="4" width="14.5703125" customWidth="1"/>
    <col min="5" max="5" width="14" customWidth="1"/>
    <col min="6" max="6" width="14.7109375" customWidth="1"/>
  </cols>
  <sheetData>
    <row r="2" spans="1:6" ht="33">
      <c r="A2" s="1"/>
    </row>
    <row r="3" spans="1:6" ht="30">
      <c r="A3" s="2"/>
      <c r="C3" s="23" t="s">
        <v>7</v>
      </c>
    </row>
    <row r="4" spans="1:6">
      <c r="A4" s="2"/>
      <c r="C4" s="2" t="s">
        <v>8</v>
      </c>
    </row>
    <row r="5" spans="1:6" ht="19.5" thickBot="1">
      <c r="A5" s="2"/>
      <c r="C5" s="81" t="s">
        <v>25</v>
      </c>
    </row>
    <row r="6" spans="1:6" ht="15" customHeight="1">
      <c r="A6" s="66"/>
      <c r="B6" s="67"/>
      <c r="C6" s="67"/>
      <c r="D6" s="163" t="s">
        <v>0</v>
      </c>
      <c r="E6" s="163" t="s">
        <v>1</v>
      </c>
      <c r="F6" s="165" t="s">
        <v>2</v>
      </c>
    </row>
    <row r="7" spans="1:6" ht="15.75" thickBot="1">
      <c r="A7" s="68" t="s">
        <v>3</v>
      </c>
      <c r="B7" s="69" t="s">
        <v>4</v>
      </c>
      <c r="C7" s="69" t="s">
        <v>129</v>
      </c>
      <c r="D7" s="164"/>
      <c r="E7" s="164"/>
      <c r="F7" s="166"/>
    </row>
    <row r="8" spans="1:6" ht="15.75" thickBot="1">
      <c r="A8" s="63"/>
      <c r="B8" s="83"/>
      <c r="C8" s="41" t="s">
        <v>157</v>
      </c>
      <c r="D8" s="65">
        <v>363290.95</v>
      </c>
      <c r="E8" s="43"/>
      <c r="F8" s="65">
        <f>D8</f>
        <v>363290.95</v>
      </c>
    </row>
    <row r="9" spans="1:6" ht="15.75" thickBot="1">
      <c r="A9" s="38"/>
      <c r="B9" s="44"/>
      <c r="C9" s="45" t="s">
        <v>6</v>
      </c>
      <c r="D9" s="46">
        <v>0</v>
      </c>
      <c r="E9" s="47"/>
      <c r="F9" s="42">
        <f>F8+D9</f>
        <v>363290.95</v>
      </c>
    </row>
    <row r="10" spans="1:6" ht="17.25" thickBot="1">
      <c r="A10" s="6">
        <v>42920</v>
      </c>
      <c r="B10" s="21" t="s">
        <v>158</v>
      </c>
      <c r="C10" s="45" t="s">
        <v>165</v>
      </c>
      <c r="D10" s="46"/>
      <c r="E10" s="22">
        <v>14400</v>
      </c>
      <c r="F10" s="49">
        <f>F9-E10</f>
        <v>348890.95</v>
      </c>
    </row>
    <row r="11" spans="1:6" ht="17.25" thickBot="1">
      <c r="A11" s="6">
        <v>42922</v>
      </c>
      <c r="B11" s="21" t="s">
        <v>159</v>
      </c>
      <c r="C11" s="45" t="s">
        <v>26</v>
      </c>
      <c r="D11" s="46"/>
      <c r="E11" s="22">
        <v>5044.3599999999997</v>
      </c>
      <c r="F11" s="49">
        <f t="shared" ref="F11:F18" si="0">F10-E11</f>
        <v>343846.59</v>
      </c>
    </row>
    <row r="12" spans="1:6" ht="17.25" thickBot="1">
      <c r="A12" s="6">
        <v>42926</v>
      </c>
      <c r="B12" s="21" t="s">
        <v>160</v>
      </c>
      <c r="C12" s="45" t="s">
        <v>26</v>
      </c>
      <c r="D12" s="46"/>
      <c r="E12" s="22">
        <v>2777.77</v>
      </c>
      <c r="F12" s="49">
        <f t="shared" si="0"/>
        <v>341068.82</v>
      </c>
    </row>
    <row r="13" spans="1:6" ht="17.25" thickBot="1">
      <c r="A13" s="6">
        <v>42926</v>
      </c>
      <c r="B13" s="21" t="s">
        <v>161</v>
      </c>
      <c r="C13" s="88" t="s">
        <v>22</v>
      </c>
      <c r="D13" s="46"/>
      <c r="E13" s="22">
        <v>8322.99</v>
      </c>
      <c r="F13" s="49">
        <f t="shared" si="0"/>
        <v>332745.83</v>
      </c>
    </row>
    <row r="14" spans="1:6" ht="17.25" thickBot="1">
      <c r="A14" s="6">
        <v>42928</v>
      </c>
      <c r="B14" s="21" t="s">
        <v>162</v>
      </c>
      <c r="C14" s="88" t="s">
        <v>21</v>
      </c>
      <c r="D14" s="46"/>
      <c r="E14" s="22">
        <v>11817.45</v>
      </c>
      <c r="F14" s="49">
        <f t="shared" si="0"/>
        <v>320928.38</v>
      </c>
    </row>
    <row r="15" spans="1:6" ht="17.25" thickBot="1">
      <c r="A15" s="6">
        <v>42929</v>
      </c>
      <c r="B15" s="21" t="s">
        <v>163</v>
      </c>
      <c r="C15" s="88" t="s">
        <v>82</v>
      </c>
      <c r="D15" s="46"/>
      <c r="E15" s="22">
        <v>52293.67</v>
      </c>
      <c r="F15" s="49">
        <f t="shared" si="0"/>
        <v>268634.71000000002</v>
      </c>
    </row>
    <row r="16" spans="1:6" ht="17.25" thickBot="1">
      <c r="A16" s="6">
        <v>42935</v>
      </c>
      <c r="B16" s="21" t="s">
        <v>164</v>
      </c>
      <c r="C16" s="88" t="s">
        <v>166</v>
      </c>
      <c r="D16" s="46"/>
      <c r="E16" s="22">
        <v>13400</v>
      </c>
      <c r="F16" s="49">
        <f t="shared" si="0"/>
        <v>255234.71000000002</v>
      </c>
    </row>
    <row r="17" spans="1:6" ht="17.25" thickBot="1">
      <c r="A17" s="6"/>
      <c r="B17" s="21"/>
      <c r="C17" s="72" t="s">
        <v>9</v>
      </c>
      <c r="D17" s="46"/>
      <c r="E17" s="22">
        <v>355.39</v>
      </c>
      <c r="F17" s="49">
        <f t="shared" si="0"/>
        <v>254879.32</v>
      </c>
    </row>
    <row r="18" spans="1:6" ht="17.25" thickBot="1">
      <c r="A18" s="6"/>
      <c r="B18" s="21"/>
      <c r="C18" s="88"/>
      <c r="D18" s="46"/>
      <c r="E18" s="22"/>
      <c r="F18" s="49">
        <f t="shared" si="0"/>
        <v>254879.32</v>
      </c>
    </row>
    <row r="19" spans="1:6" ht="17.25" thickBot="1">
      <c r="A19" s="70"/>
      <c r="B19" s="71"/>
      <c r="C19" s="72"/>
      <c r="D19" s="73"/>
      <c r="E19" s="74"/>
      <c r="F19" s="65"/>
    </row>
    <row r="20" spans="1:6" ht="17.25" thickBot="1">
      <c r="A20" s="75"/>
      <c r="B20" s="76"/>
      <c r="C20" s="87" t="s">
        <v>13</v>
      </c>
      <c r="D20" s="78"/>
      <c r="E20" s="79">
        <f>E10+E11+E12+E13+E14+E15+E16</f>
        <v>108056.24</v>
      </c>
      <c r="F20" s="8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workbookViewId="0">
      <selection activeCell="A25" sqref="A1:F25"/>
    </sheetView>
  </sheetViews>
  <sheetFormatPr baseColWidth="10" defaultRowHeight="15"/>
  <cols>
    <col min="1" max="1" width="13.5703125" customWidth="1"/>
    <col min="3" max="3" width="31" customWidth="1"/>
    <col min="4" max="4" width="15.85546875" customWidth="1"/>
    <col min="5" max="5" width="13.42578125" customWidth="1"/>
    <col min="6" max="6" width="16.28515625" customWidth="1"/>
  </cols>
  <sheetData>
    <row r="2" spans="1:9" ht="33">
      <c r="A2" s="1"/>
    </row>
    <row r="3" spans="1:9" ht="30">
      <c r="A3" s="2"/>
      <c r="C3" s="23" t="s">
        <v>7</v>
      </c>
    </row>
    <row r="4" spans="1:9">
      <c r="A4" s="2"/>
      <c r="C4" s="2" t="s">
        <v>8</v>
      </c>
    </row>
    <row r="5" spans="1:9" ht="19.5" thickBot="1">
      <c r="A5" s="2"/>
      <c r="C5" s="81" t="s">
        <v>28</v>
      </c>
    </row>
    <row r="6" spans="1:9">
      <c r="A6" s="66"/>
      <c r="B6" s="67"/>
      <c r="C6" s="67"/>
      <c r="D6" s="163" t="s">
        <v>0</v>
      </c>
      <c r="E6" s="163" t="s">
        <v>1</v>
      </c>
      <c r="F6" s="165" t="s">
        <v>2</v>
      </c>
    </row>
    <row r="7" spans="1:9" ht="15.75" thickBot="1">
      <c r="A7" s="68" t="s">
        <v>3</v>
      </c>
      <c r="B7" s="69" t="s">
        <v>4</v>
      </c>
      <c r="C7" s="69" t="s">
        <v>129</v>
      </c>
      <c r="D7" s="164"/>
      <c r="E7" s="164"/>
      <c r="F7" s="166"/>
    </row>
    <row r="8" spans="1:9" ht="15.75" thickBot="1">
      <c r="A8" s="63"/>
      <c r="B8" s="83"/>
      <c r="C8" s="41" t="s">
        <v>157</v>
      </c>
      <c r="D8" s="65">
        <v>254879.32</v>
      </c>
      <c r="E8" s="43"/>
      <c r="F8" s="65">
        <f>D8</f>
        <v>254879.32</v>
      </c>
    </row>
    <row r="9" spans="1:9" ht="15.75" thickBot="1">
      <c r="A9" s="38"/>
      <c r="B9" s="44"/>
      <c r="C9" s="45" t="s">
        <v>6</v>
      </c>
      <c r="D9" s="46">
        <v>0</v>
      </c>
      <c r="E9" s="47"/>
      <c r="F9" s="42">
        <f>F8+D9</f>
        <v>254879.32</v>
      </c>
    </row>
    <row r="10" spans="1:9" ht="17.25" thickBot="1">
      <c r="A10" s="6">
        <v>42949</v>
      </c>
      <c r="B10" s="21" t="s">
        <v>167</v>
      </c>
      <c r="C10" s="45" t="s">
        <v>179</v>
      </c>
      <c r="D10" s="46"/>
      <c r="E10" s="22">
        <v>4000</v>
      </c>
      <c r="F10" s="49">
        <f>F9-E10</f>
        <v>250879.32</v>
      </c>
    </row>
    <row r="11" spans="1:9" ht="17.25" thickBot="1">
      <c r="A11" s="6">
        <v>42949</v>
      </c>
      <c r="B11" s="21" t="s">
        <v>168</v>
      </c>
      <c r="C11" s="45" t="s">
        <v>180</v>
      </c>
      <c r="D11" s="46"/>
      <c r="E11" s="22">
        <v>4500</v>
      </c>
      <c r="F11" s="49">
        <f t="shared" ref="F11:F23" si="0">F10-E11</f>
        <v>246379.32</v>
      </c>
    </row>
    <row r="12" spans="1:9" ht="17.25" thickBot="1">
      <c r="A12" s="6">
        <v>42951</v>
      </c>
      <c r="B12" s="21" t="s">
        <v>169</v>
      </c>
      <c r="C12" s="45" t="s">
        <v>21</v>
      </c>
      <c r="D12" s="46"/>
      <c r="E12" s="22">
        <v>49370.6</v>
      </c>
      <c r="F12" s="49">
        <f t="shared" si="0"/>
        <v>197008.72</v>
      </c>
    </row>
    <row r="13" spans="1:9" ht="17.25" thickBot="1">
      <c r="A13" s="6">
        <v>42955</v>
      </c>
      <c r="B13" s="21" t="s">
        <v>170</v>
      </c>
      <c r="C13" s="45" t="s">
        <v>165</v>
      </c>
      <c r="D13" s="46"/>
      <c r="E13" s="22">
        <v>10400</v>
      </c>
      <c r="F13" s="49">
        <f t="shared" si="0"/>
        <v>186608.72</v>
      </c>
    </row>
    <row r="14" spans="1:9" ht="17.25" thickBot="1">
      <c r="A14" s="6">
        <v>42955</v>
      </c>
      <c r="B14" s="21" t="s">
        <v>171</v>
      </c>
      <c r="C14" s="88" t="s">
        <v>82</v>
      </c>
      <c r="D14" s="46"/>
      <c r="E14" s="22">
        <v>57014.36</v>
      </c>
      <c r="F14" s="49">
        <f t="shared" si="0"/>
        <v>129594.36</v>
      </c>
      <c r="I14" t="s">
        <v>185</v>
      </c>
    </row>
    <row r="15" spans="1:9" ht="17.25" thickBot="1">
      <c r="A15" s="6">
        <v>42954</v>
      </c>
      <c r="B15" s="21" t="s">
        <v>172</v>
      </c>
      <c r="C15" s="88" t="s">
        <v>181</v>
      </c>
      <c r="D15" s="46"/>
      <c r="E15" s="22">
        <v>12257.63</v>
      </c>
      <c r="F15" s="49">
        <f t="shared" si="0"/>
        <v>117336.73</v>
      </c>
    </row>
    <row r="16" spans="1:9" ht="17.25" thickBot="1">
      <c r="A16" s="6">
        <v>42957</v>
      </c>
      <c r="B16" s="21" t="s">
        <v>173</v>
      </c>
      <c r="C16" s="88" t="s">
        <v>21</v>
      </c>
      <c r="D16" s="46"/>
      <c r="E16" s="22">
        <v>34595.699999999997</v>
      </c>
      <c r="F16" s="49">
        <f t="shared" si="0"/>
        <v>82741.03</v>
      </c>
    </row>
    <row r="17" spans="1:10" ht="17.25" thickBot="1">
      <c r="A17" s="6">
        <v>42961</v>
      </c>
      <c r="B17" s="21" t="s">
        <v>174</v>
      </c>
      <c r="C17" s="88" t="s">
        <v>182</v>
      </c>
      <c r="D17" s="46"/>
      <c r="E17" s="22">
        <v>12600</v>
      </c>
      <c r="F17" s="49">
        <f t="shared" si="0"/>
        <v>70141.03</v>
      </c>
    </row>
    <row r="18" spans="1:10" ht="17.25" thickBot="1">
      <c r="A18" s="6">
        <v>42968</v>
      </c>
      <c r="B18" s="21" t="s">
        <v>175</v>
      </c>
      <c r="C18" s="88" t="s">
        <v>51</v>
      </c>
      <c r="D18" s="46"/>
      <c r="E18" s="22">
        <v>18200.099999999999</v>
      </c>
      <c r="F18" s="49">
        <f t="shared" si="0"/>
        <v>51940.93</v>
      </c>
    </row>
    <row r="19" spans="1:10" ht="17.25" thickBot="1">
      <c r="A19" s="6">
        <v>42969</v>
      </c>
      <c r="B19" s="21" t="s">
        <v>176</v>
      </c>
      <c r="C19" s="88" t="s">
        <v>165</v>
      </c>
      <c r="D19" s="46"/>
      <c r="E19" s="22">
        <v>14400</v>
      </c>
      <c r="F19" s="49">
        <f t="shared" si="0"/>
        <v>37540.93</v>
      </c>
    </row>
    <row r="20" spans="1:10" ht="17.25" thickBot="1">
      <c r="A20" s="6">
        <v>42972</v>
      </c>
      <c r="B20" s="21" t="s">
        <v>177</v>
      </c>
      <c r="C20" s="88" t="s">
        <v>83</v>
      </c>
      <c r="D20" s="46"/>
      <c r="E20" s="22">
        <v>20272.2</v>
      </c>
      <c r="F20" s="49">
        <f t="shared" si="0"/>
        <v>17268.73</v>
      </c>
    </row>
    <row r="21" spans="1:10" ht="17.25" thickBot="1">
      <c r="A21" s="6">
        <v>42975</v>
      </c>
      <c r="B21" s="21" t="s">
        <v>178</v>
      </c>
      <c r="C21" s="88" t="s">
        <v>183</v>
      </c>
      <c r="D21" s="46"/>
      <c r="E21" s="22">
        <v>4410</v>
      </c>
      <c r="F21" s="49">
        <f t="shared" si="0"/>
        <v>12858.73</v>
      </c>
    </row>
    <row r="22" spans="1:10" ht="17.25" thickBot="1">
      <c r="A22" s="6">
        <v>42978</v>
      </c>
      <c r="B22" s="21"/>
      <c r="C22" s="72" t="s">
        <v>9</v>
      </c>
      <c r="D22" s="46"/>
      <c r="E22" s="22">
        <v>6748.31</v>
      </c>
      <c r="F22" s="49">
        <f t="shared" si="0"/>
        <v>6110.4199999999992</v>
      </c>
      <c r="J22" t="s">
        <v>184</v>
      </c>
    </row>
    <row r="23" spans="1:10" ht="17.25" thickBot="1">
      <c r="A23" s="70"/>
      <c r="B23" s="71"/>
      <c r="C23" s="72"/>
      <c r="D23" s="73"/>
      <c r="E23" s="74"/>
      <c r="F23" s="49">
        <f t="shared" si="0"/>
        <v>6110.4199999999992</v>
      </c>
    </row>
    <row r="24" spans="1:10" ht="17.25" thickBot="1">
      <c r="A24" s="75"/>
      <c r="B24" s="76"/>
      <c r="C24" s="87" t="s">
        <v>13</v>
      </c>
      <c r="D24" s="78"/>
      <c r="E24" s="79">
        <f>E10+E11+E12+E13+E14+E15+E16+E17+E18+E19+E20+E21</f>
        <v>242020.59</v>
      </c>
      <c r="F24" s="80"/>
    </row>
    <row r="26" spans="1:10">
      <c r="H26" t="s">
        <v>11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SEPTIEMBRE</vt:lpstr>
      <vt:lpstr>NOVIEMBRE</vt:lpstr>
      <vt:lpstr>ENERO-17</vt:lpstr>
      <vt:lpstr>FEBRERO-17</vt:lpstr>
      <vt:lpstr>MARZO-17</vt:lpstr>
      <vt:lpstr>ABRIL -17</vt:lpstr>
      <vt:lpstr>MAYO-17</vt:lpstr>
      <vt:lpstr>JULIO-17</vt:lpstr>
      <vt:lpstr>AGOSTO-17</vt:lpstr>
      <vt:lpstr>SEPTIEMBRE-17</vt:lpstr>
      <vt:lpstr>OCTUBRE-17</vt:lpstr>
      <vt:lpstr>ENERO-19</vt:lpstr>
      <vt:lpstr>JUNIO</vt:lpstr>
      <vt:lpstr>JULIO </vt:lpstr>
      <vt:lpstr>AGOSTO</vt:lpstr>
      <vt:lpstr>SEPTIEMBRE 2022</vt:lpstr>
      <vt:lpstr>OCTUBRE 2022</vt:lpstr>
      <vt:lpstr>JUNIO-17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Merly Mejia</cp:lastModifiedBy>
  <cp:lastPrinted>2022-11-07T15:43:02Z</cp:lastPrinted>
  <dcterms:created xsi:type="dcterms:W3CDTF">2013-12-30T14:55:10Z</dcterms:created>
  <dcterms:modified xsi:type="dcterms:W3CDTF">2022-11-07T15:44:47Z</dcterms:modified>
</cp:coreProperties>
</file>