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prodriguez\OneDrive - Direccion General Contrataciones Publicas\Escritorio\Documentos Para Trabajo\Nominas para OAI\2023\"/>
    </mc:Choice>
  </mc:AlternateContent>
  <bookViews>
    <workbookView xWindow="-105" yWindow="-105" windowWidth="23250" windowHeight="12570" firstSheet="1" activeTab="4"/>
  </bookViews>
  <sheets>
    <sheet name="PERSONAL FIJO 022023" sheetId="3" r:id="rId1"/>
    <sheet name="EMPLEADOS TEMPORALES 022023" sheetId="1" r:id="rId2"/>
    <sheet name="COMPENSACIÓN 022023" sheetId="4" r:id="rId3"/>
    <sheet name="PERIODO PROBATORIO 022023" sheetId="2" r:id="rId4"/>
    <sheet name="TRAMITE DE PENSION 022023 " sheetId="5" r:id="rId5"/>
  </sheets>
  <definedNames>
    <definedName name="_xlnm.Print_Titles" localSheetId="1">'EMPLEADOS TEMPORALES 022023'!$1:$7</definedName>
    <definedName name="_xlnm.Print_Titles" localSheetId="0">'PERSONAL FIJO 022023'!$1:$6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5" i="1" l="1"/>
  <c r="L74" i="1"/>
  <c r="M74" i="1" s="1"/>
  <c r="K72" i="3" l="1"/>
  <c r="L94" i="1" l="1"/>
  <c r="M94" i="1" s="1"/>
  <c r="L91" i="1"/>
  <c r="M91" i="1" s="1"/>
  <c r="L90" i="1"/>
  <c r="M90" i="1" s="1"/>
  <c r="L92" i="1"/>
  <c r="M92" i="1" s="1"/>
  <c r="L89" i="1"/>
  <c r="M89" i="1" s="1"/>
  <c r="L87" i="1"/>
  <c r="M87" i="1" s="1"/>
  <c r="L88" i="1"/>
  <c r="M88" i="1" s="1"/>
  <c r="G147" i="1"/>
  <c r="L83" i="1"/>
  <c r="M83" i="1" s="1"/>
  <c r="L82" i="1"/>
  <c r="M82" i="1" s="1"/>
  <c r="L81" i="1"/>
  <c r="M81" i="1" s="1"/>
  <c r="L78" i="1"/>
  <c r="M78" i="1" s="1"/>
  <c r="L63" i="1"/>
  <c r="M63" i="1" s="1"/>
  <c r="L62" i="1"/>
  <c r="M62" i="1" s="1"/>
  <c r="L61" i="1"/>
  <c r="M61" i="1" s="1"/>
  <c r="L59" i="1"/>
  <c r="M59" i="1" s="1"/>
  <c r="L58" i="1"/>
  <c r="M58" i="1" s="1"/>
  <c r="L55" i="1"/>
  <c r="M55" i="1" s="1"/>
  <c r="L43" i="1"/>
  <c r="M43" i="1" s="1"/>
  <c r="K93" i="3" l="1"/>
  <c r="L93" i="3" s="1"/>
  <c r="L10" i="1" l="1"/>
  <c r="M10" i="1" s="1"/>
  <c r="L11" i="1"/>
  <c r="M11" i="1" s="1"/>
  <c r="L12" i="1"/>
  <c r="M12" i="1" s="1"/>
  <c r="L13" i="1"/>
  <c r="M13" i="1" s="1"/>
  <c r="L14" i="1"/>
  <c r="M14" i="1" s="1"/>
  <c r="L15" i="1"/>
  <c r="M15" i="1" s="1"/>
  <c r="L16" i="1"/>
  <c r="M16" i="1" s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M26" i="1" s="1"/>
  <c r="L27" i="1"/>
  <c r="M27" i="1" s="1"/>
  <c r="L28" i="1"/>
  <c r="M28" i="1" s="1"/>
  <c r="L29" i="1"/>
  <c r="M29" i="1" s="1"/>
  <c r="L30" i="1"/>
  <c r="M30" i="1" s="1"/>
  <c r="L32" i="1"/>
  <c r="M32" i="1" s="1"/>
  <c r="L33" i="1"/>
  <c r="M33" i="1" s="1"/>
  <c r="L34" i="1"/>
  <c r="M34" i="1" s="1"/>
  <c r="L35" i="1"/>
  <c r="M35" i="1" s="1"/>
  <c r="L36" i="1"/>
  <c r="M36" i="1" s="1"/>
  <c r="L37" i="1"/>
  <c r="M37" i="1" s="1"/>
  <c r="L38" i="1"/>
  <c r="M38" i="1" s="1"/>
  <c r="L39" i="1"/>
  <c r="M39" i="1" s="1"/>
  <c r="L40" i="1"/>
  <c r="M40" i="1" s="1"/>
  <c r="L41" i="1"/>
  <c r="M41" i="1" s="1"/>
  <c r="L42" i="1"/>
  <c r="M42" i="1" s="1"/>
  <c r="L44" i="1"/>
  <c r="M44" i="1" s="1"/>
  <c r="L45" i="1"/>
  <c r="M45" i="1" s="1"/>
  <c r="L46" i="1"/>
  <c r="M46" i="1" s="1"/>
  <c r="L47" i="1"/>
  <c r="M47" i="1" s="1"/>
  <c r="L48" i="1"/>
  <c r="M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M54" i="1" s="1"/>
  <c r="L56" i="1"/>
  <c r="M56" i="1" s="1"/>
  <c r="L57" i="1"/>
  <c r="M57" i="1" s="1"/>
  <c r="L60" i="1"/>
  <c r="M60" i="1" s="1"/>
  <c r="L64" i="1"/>
  <c r="M64" i="1" s="1"/>
  <c r="L65" i="1"/>
  <c r="M65" i="1" s="1"/>
  <c r="L66" i="1"/>
  <c r="M66" i="1" s="1"/>
  <c r="L67" i="1"/>
  <c r="M67" i="1" s="1"/>
  <c r="L68" i="1"/>
  <c r="M68" i="1" s="1"/>
  <c r="L69" i="1"/>
  <c r="M69" i="1" s="1"/>
  <c r="L70" i="1"/>
  <c r="M70" i="1" s="1"/>
  <c r="L71" i="1"/>
  <c r="M71" i="1" s="1"/>
  <c r="L72" i="1"/>
  <c r="M72" i="1" s="1"/>
  <c r="L73" i="1"/>
  <c r="M73" i="1" s="1"/>
  <c r="L75" i="1"/>
  <c r="M75" i="1" s="1"/>
  <c r="L76" i="1"/>
  <c r="M76" i="1" s="1"/>
  <c r="L77" i="1"/>
  <c r="M77" i="1" s="1"/>
  <c r="L79" i="1"/>
  <c r="M79" i="1" s="1"/>
  <c r="L80" i="1"/>
  <c r="M80" i="1" s="1"/>
  <c r="L84" i="1"/>
  <c r="M84" i="1" s="1"/>
  <c r="M85" i="1"/>
  <c r="L86" i="1"/>
  <c r="M86" i="1" s="1"/>
  <c r="L93" i="1"/>
  <c r="M93" i="1" s="1"/>
  <c r="L95" i="1"/>
  <c r="M95" i="1" s="1"/>
  <c r="L96" i="1"/>
  <c r="M96" i="1" s="1"/>
  <c r="L97" i="1"/>
  <c r="M97" i="1" s="1"/>
  <c r="L98" i="1"/>
  <c r="M98" i="1" s="1"/>
  <c r="L99" i="1"/>
  <c r="M99" i="1" s="1"/>
  <c r="L100" i="1"/>
  <c r="M100" i="1" s="1"/>
  <c r="L101" i="1"/>
  <c r="M101" i="1" s="1"/>
  <c r="L102" i="1"/>
  <c r="M102" i="1" s="1"/>
  <c r="L103" i="1"/>
  <c r="M103" i="1" s="1"/>
  <c r="L104" i="1"/>
  <c r="M104" i="1" s="1"/>
  <c r="L105" i="1"/>
  <c r="M105" i="1" s="1"/>
  <c r="L108" i="1"/>
  <c r="M108" i="1" s="1"/>
  <c r="L109" i="1"/>
  <c r="M109" i="1" s="1"/>
  <c r="L110" i="1"/>
  <c r="M110" i="1" s="1"/>
  <c r="L111" i="1"/>
  <c r="M111" i="1" s="1"/>
  <c r="L112" i="1"/>
  <c r="M112" i="1" s="1"/>
  <c r="L113" i="1"/>
  <c r="M113" i="1" s="1"/>
  <c r="L114" i="1"/>
  <c r="M114" i="1" s="1"/>
  <c r="L115" i="1"/>
  <c r="M115" i="1" s="1"/>
  <c r="L116" i="1"/>
  <c r="M116" i="1" s="1"/>
  <c r="L117" i="1"/>
  <c r="M117" i="1" s="1"/>
  <c r="L118" i="1"/>
  <c r="M118" i="1" s="1"/>
  <c r="L119" i="1"/>
  <c r="M119" i="1" s="1"/>
  <c r="L120" i="1"/>
  <c r="M120" i="1" s="1"/>
  <c r="L121" i="1"/>
  <c r="M121" i="1" s="1"/>
  <c r="L122" i="1"/>
  <c r="M122" i="1" s="1"/>
  <c r="L123" i="1"/>
  <c r="M123" i="1" s="1"/>
  <c r="L124" i="1"/>
  <c r="M124" i="1" s="1"/>
  <c r="L125" i="1"/>
  <c r="M125" i="1" s="1"/>
  <c r="L126" i="1"/>
  <c r="M126" i="1" s="1"/>
  <c r="L127" i="1"/>
  <c r="M127" i="1" s="1"/>
  <c r="L128" i="1"/>
  <c r="M128" i="1" s="1"/>
  <c r="L129" i="1"/>
  <c r="M129" i="1" s="1"/>
  <c r="L130" i="1"/>
  <c r="M130" i="1" s="1"/>
  <c r="L131" i="1"/>
  <c r="M131" i="1" s="1"/>
  <c r="L132" i="1"/>
  <c r="M132" i="1" s="1"/>
  <c r="L133" i="1"/>
  <c r="M133" i="1" s="1"/>
  <c r="L135" i="1"/>
  <c r="M135" i="1" s="1"/>
  <c r="L136" i="1"/>
  <c r="M136" i="1" s="1"/>
  <c r="L137" i="1"/>
  <c r="M137" i="1" s="1"/>
  <c r="L138" i="1"/>
  <c r="M138" i="1" s="1"/>
  <c r="L139" i="1"/>
  <c r="M139" i="1" s="1"/>
  <c r="L140" i="1"/>
  <c r="M140" i="1" s="1"/>
  <c r="L141" i="1"/>
  <c r="M141" i="1" s="1"/>
  <c r="L142" i="1"/>
  <c r="M142" i="1" s="1"/>
  <c r="L143" i="1"/>
  <c r="M143" i="1" s="1"/>
  <c r="L144" i="1"/>
  <c r="M144" i="1" s="1"/>
  <c r="L145" i="1"/>
  <c r="M145" i="1" s="1"/>
  <c r="L146" i="1"/>
  <c r="M146" i="1" s="1"/>
  <c r="L9" i="1"/>
  <c r="M9" i="1" s="1"/>
  <c r="J107" i="1" l="1"/>
  <c r="I107" i="1"/>
  <c r="L107" i="1" l="1"/>
  <c r="M107" i="1" s="1"/>
  <c r="K129" i="3"/>
  <c r="L129" i="3" s="1"/>
  <c r="K120" i="3"/>
  <c r="L120" i="3" s="1"/>
  <c r="K132" i="3"/>
  <c r="L132" i="3" s="1"/>
  <c r="K131" i="3"/>
  <c r="L131" i="3" s="1"/>
  <c r="K130" i="3"/>
  <c r="L130" i="3" s="1"/>
  <c r="L119" i="3"/>
  <c r="L70" i="3" l="1"/>
  <c r="L65" i="3"/>
  <c r="K55" i="3"/>
  <c r="L55" i="3" s="1"/>
  <c r="K38" i="3" l="1"/>
  <c r="L38" i="3" s="1"/>
  <c r="K89" i="3" l="1"/>
  <c r="L89" i="3" s="1"/>
  <c r="J9" i="3"/>
  <c r="K117" i="3"/>
  <c r="L117" i="3" s="1"/>
  <c r="K138" i="3" l="1"/>
  <c r="L138" i="3" s="1"/>
  <c r="K112" i="3"/>
  <c r="L112" i="3" s="1"/>
  <c r="K110" i="3"/>
  <c r="L110" i="3" s="1"/>
  <c r="K109" i="3"/>
  <c r="L109" i="3" s="1"/>
  <c r="K108" i="3"/>
  <c r="L108" i="3" s="1"/>
  <c r="K106" i="3"/>
  <c r="L106" i="3" s="1"/>
  <c r="K104" i="3"/>
  <c r="L104" i="3" s="1"/>
  <c r="K103" i="3"/>
  <c r="L103" i="3" s="1"/>
  <c r="K76" i="3"/>
  <c r="L76" i="3" s="1"/>
  <c r="K82" i="3"/>
  <c r="L82" i="3" s="1"/>
  <c r="K96" i="3"/>
  <c r="L96" i="3" s="1"/>
  <c r="K97" i="3"/>
  <c r="L97" i="3" s="1"/>
  <c r="L8" i="1"/>
  <c r="M8" i="1" s="1"/>
  <c r="K127" i="3"/>
  <c r="L127" i="3" s="1"/>
  <c r="K113" i="3"/>
  <c r="L113" i="3" s="1"/>
  <c r="K34" i="3"/>
  <c r="L34" i="3" s="1"/>
  <c r="K32" i="3"/>
  <c r="L32" i="3" s="1"/>
  <c r="K39" i="3"/>
  <c r="L39" i="3" s="1"/>
  <c r="I69" i="3"/>
  <c r="H69" i="3"/>
  <c r="K33" i="3"/>
  <c r="L33" i="3" s="1"/>
  <c r="I37" i="3"/>
  <c r="H37" i="3"/>
  <c r="K86" i="3"/>
  <c r="L86" i="3" s="1"/>
  <c r="K37" i="3" l="1"/>
  <c r="L37" i="3" s="1"/>
  <c r="K69" i="3"/>
  <c r="L69" i="3" s="1"/>
  <c r="J106" i="1"/>
  <c r="I106" i="1"/>
  <c r="J134" i="1"/>
  <c r="I134" i="1"/>
  <c r="J31" i="1"/>
  <c r="I31" i="1"/>
  <c r="K133" i="3"/>
  <c r="L133" i="3" s="1"/>
  <c r="K128" i="3"/>
  <c r="L128" i="3" s="1"/>
  <c r="K124" i="3"/>
  <c r="L124" i="3" s="1"/>
  <c r="K123" i="3"/>
  <c r="L123" i="3" s="1"/>
  <c r="K125" i="3"/>
  <c r="L125" i="3" s="1"/>
  <c r="K118" i="3"/>
  <c r="L118" i="3" s="1"/>
  <c r="K115" i="3"/>
  <c r="L115" i="3" s="1"/>
  <c r="K111" i="3"/>
  <c r="L111" i="3" s="1"/>
  <c r="K102" i="3"/>
  <c r="L102" i="3" s="1"/>
  <c r="K91" i="3"/>
  <c r="L91" i="3" s="1"/>
  <c r="K90" i="3"/>
  <c r="L90" i="3" s="1"/>
  <c r="L80" i="3"/>
  <c r="K75" i="3"/>
  <c r="L75" i="3" s="1"/>
  <c r="L72" i="3"/>
  <c r="K64" i="3"/>
  <c r="L64" i="3" s="1"/>
  <c r="K51" i="3"/>
  <c r="L51" i="3" s="1"/>
  <c r="L48" i="3"/>
  <c r="L47" i="3"/>
  <c r="K46" i="3"/>
  <c r="L46" i="3" s="1"/>
  <c r="K42" i="3"/>
  <c r="L42" i="3" s="1"/>
  <c r="K35" i="3"/>
  <c r="L35" i="3" s="1"/>
  <c r="L31" i="1" l="1"/>
  <c r="M31" i="1" s="1"/>
  <c r="L106" i="1"/>
  <c r="M106" i="1" s="1"/>
  <c r="L134" i="1"/>
  <c r="M134" i="1" s="1"/>
  <c r="I147" i="1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9" i="4"/>
  <c r="J10" i="5" l="1"/>
  <c r="G10" i="5"/>
  <c r="F10" i="5"/>
  <c r="I10" i="5"/>
  <c r="H10" i="5"/>
  <c r="K10" i="5" l="1"/>
  <c r="F27" i="4"/>
  <c r="E27" i="4"/>
  <c r="N140" i="3"/>
  <c r="L140" i="3"/>
  <c r="K140" i="3"/>
  <c r="J140" i="3"/>
  <c r="I140" i="3"/>
  <c r="H140" i="3"/>
  <c r="G140" i="3"/>
  <c r="F140" i="3"/>
  <c r="L10" i="5" l="1"/>
  <c r="H10" i="2"/>
  <c r="K10" i="2"/>
  <c r="G10" i="2"/>
  <c r="J10" i="2"/>
  <c r="O147" i="1"/>
  <c r="M147" i="1"/>
  <c r="L147" i="1"/>
  <c r="K147" i="1"/>
  <c r="J147" i="1"/>
  <c r="H147" i="1"/>
  <c r="G27" i="4" l="1"/>
  <c r="I10" i="2"/>
  <c r="M10" i="2" l="1"/>
  <c r="L10" i="2"/>
</calcChain>
</file>

<file path=xl/sharedStrings.xml><?xml version="1.0" encoding="utf-8"?>
<sst xmlns="http://schemas.openxmlformats.org/spreadsheetml/2006/main" count="1835" uniqueCount="634">
  <si>
    <t>DIRECCIÓN GENERAL DE CONTRATACIONES PÚBLICAS</t>
  </si>
  <si>
    <t xml:space="preserve"> No.</t>
  </si>
  <si>
    <t>Empleado</t>
  </si>
  <si>
    <t>Departamento</t>
  </si>
  <si>
    <t>Cargo</t>
  </si>
  <si>
    <t>Sueldo Bruto
(RD$)</t>
  </si>
  <si>
    <t>ISR
(Ley 11-92)
(1*)</t>
  </si>
  <si>
    <t>Seguro 
de Pensión 
(2.87%)  
(2*)</t>
  </si>
  <si>
    <t>Seguro 
de Salud 
(3.04%)
 (3*)</t>
  </si>
  <si>
    <t>Otros
 Descuentos</t>
  </si>
  <si>
    <t>Total de 
Descuentos</t>
  </si>
  <si>
    <t>Sueldo
Neto
(RD$)</t>
  </si>
  <si>
    <t>Tipo de empleado</t>
  </si>
  <si>
    <t>sexo</t>
  </si>
  <si>
    <t>00000001</t>
  </si>
  <si>
    <t>JENNIFER ALEXANDRA POLANCO</t>
  </si>
  <si>
    <t>DIRECCION GENERAL DE CONTRATACIONES PUBLICAS</t>
  </si>
  <si>
    <t>COORDINADOR (A)</t>
  </si>
  <si>
    <t>TEMPORAL</t>
  </si>
  <si>
    <t>F</t>
  </si>
  <si>
    <t>00000002</t>
  </si>
  <si>
    <t>LISBETH MATOS RAMIREZ</t>
  </si>
  <si>
    <t>OFICIAL DE CUMPLIMIENTO</t>
  </si>
  <si>
    <t>00000003</t>
  </si>
  <si>
    <t>MARGARETH PAOLA BLANDINO MATEO</t>
  </si>
  <si>
    <t>00000004</t>
  </si>
  <si>
    <t>JOHANY JOSE SURIEL ROSARIO</t>
  </si>
  <si>
    <t>00000005</t>
  </si>
  <si>
    <t>ROSANNY ANTONIA SANTOS VERAS</t>
  </si>
  <si>
    <t>00000006</t>
  </si>
  <si>
    <t>ANTONIA NOLASCO BELTRAN</t>
  </si>
  <si>
    <t>00000007</t>
  </si>
  <si>
    <t>PABLO ANTONIO CRUZ DE LEON</t>
  </si>
  <si>
    <t>00000008</t>
  </si>
  <si>
    <t>FEDERICO FABIO RUIZ MATOS</t>
  </si>
  <si>
    <t>M</t>
  </si>
  <si>
    <t>00000009</t>
  </si>
  <si>
    <t>NICOLE MARIE LAZALA PUJOLS</t>
  </si>
  <si>
    <t>ANALISTA LEGAL</t>
  </si>
  <si>
    <t>00000010</t>
  </si>
  <si>
    <t>ALDO ENRICO JOSE GARCIA SANCHEZ</t>
  </si>
  <si>
    <t>00000011</t>
  </si>
  <si>
    <t>ERIKA SORANGEL RODRIGUEZ ALEXIS</t>
  </si>
  <si>
    <t>ANALISTA COOPERACION INTERNAC</t>
  </si>
  <si>
    <t>00000012</t>
  </si>
  <si>
    <t>MARIA TERESA MOREL DE LA ROSA</t>
  </si>
  <si>
    <t>DEPARTAMENTO COMUNICACIONES-DGCP</t>
  </si>
  <si>
    <t>ENCARGADO DEPARTAMENTO DE COM</t>
  </si>
  <si>
    <t>00000013</t>
  </si>
  <si>
    <t>ADMINISTRADOR (A)</t>
  </si>
  <si>
    <t>00000014</t>
  </si>
  <si>
    <t>PRICIS SMAILY DE LA CRUZ PEREZ</t>
  </si>
  <si>
    <t>00000015</t>
  </si>
  <si>
    <t>RAQUEL LEONOR MIRANDA SALAZAR</t>
  </si>
  <si>
    <t>DEPARTAMENTO JURIDICO-DGCP</t>
  </si>
  <si>
    <t>ENC. DEPTO. JURIDICO</t>
  </si>
  <si>
    <t>00000016</t>
  </si>
  <si>
    <t>ALFREDO JOSE BUENO HENRIQUEZ</t>
  </si>
  <si>
    <t>00000017</t>
  </si>
  <si>
    <t>PARALEGAL</t>
  </si>
  <si>
    <t>00000018</t>
  </si>
  <si>
    <t>DEPARTAMENTO TECNOLOGIAS DE LA INFORMACION Y COMUNICACION-DGCP</t>
  </si>
  <si>
    <t>00000019</t>
  </si>
  <si>
    <t>KENETH JOHN APONTE ALONZO</t>
  </si>
  <si>
    <t>ENCARGADO (A)</t>
  </si>
  <si>
    <t>00000020</t>
  </si>
  <si>
    <t>JUAN MELQUISEDEC FRIAS BATISTA</t>
  </si>
  <si>
    <t>ADMINISTRADOR BASE DE DATOS</t>
  </si>
  <si>
    <t>00000021</t>
  </si>
  <si>
    <t>JONAS RAFEL ESTEPAN BAEZ</t>
  </si>
  <si>
    <t>00000022</t>
  </si>
  <si>
    <t>JORGE LUIS GONZALEZ QUINTIN</t>
  </si>
  <si>
    <t>ADMINISTRADOR SERVIDORES</t>
  </si>
  <si>
    <t>00000023</t>
  </si>
  <si>
    <t>00000024</t>
  </si>
  <si>
    <t>ENMANUEL REYES DURAN</t>
  </si>
  <si>
    <t>DESARROLLADOR SOFTWARE</t>
  </si>
  <si>
    <t>00000025</t>
  </si>
  <si>
    <t>HARDY ELIAS HILARIO REYES</t>
  </si>
  <si>
    <t>00000026</t>
  </si>
  <si>
    <t>JULIO CESAR GUZMAN VALDEZ</t>
  </si>
  <si>
    <t>00000027</t>
  </si>
  <si>
    <t>GABRIEL SAMMUEL POZO TAVAREZ</t>
  </si>
  <si>
    <t>DESARROLLADOR DE SISTEMAS</t>
  </si>
  <si>
    <t>00000028</t>
  </si>
  <si>
    <t>CRUZ ANLLELINA FAMILIA ALCANTARA</t>
  </si>
  <si>
    <t>AUDITOR TECNOLOGIA</t>
  </si>
  <si>
    <t>00000029</t>
  </si>
  <si>
    <t>JOSE MIGUEL HERNANDEZ ASTACIO</t>
  </si>
  <si>
    <t>ANALISTA SEGURIDAD TECNOLOGIC</t>
  </si>
  <si>
    <t>00000030</t>
  </si>
  <si>
    <t>ANALISTA DE CALIDAD</t>
  </si>
  <si>
    <t>00000031</t>
  </si>
  <si>
    <t>TIRSO JULIO RAMIREZ PEREZ</t>
  </si>
  <si>
    <t>ANALISTA FUNCIONAL DE SISTEMA</t>
  </si>
  <si>
    <t>00000032</t>
  </si>
  <si>
    <t>EDWARD RADHAMES CEBALLOS CAMACHO</t>
  </si>
  <si>
    <t>WEB MASTER</t>
  </si>
  <si>
    <t>00000033</t>
  </si>
  <si>
    <t>00000034</t>
  </si>
  <si>
    <t>TOMAS EDUARDO QUEZADA DE JESUS</t>
  </si>
  <si>
    <t>SOPORTE TECNICO INFORMATICO</t>
  </si>
  <si>
    <t>00000035</t>
  </si>
  <si>
    <t>PRINCESA INMACULADA SANTANA FERNAND</t>
  </si>
  <si>
    <t>DEPARTAMENTO RECURSOS HUMANOS-DGCP</t>
  </si>
  <si>
    <t>ENCARGADO DE RECURSOS HUMANOS</t>
  </si>
  <si>
    <t>00000036</t>
  </si>
  <si>
    <t>MAIRA ALTAGRACIA MOTA SEPULVEDA</t>
  </si>
  <si>
    <t>ENCARGADO DE RECLUTAMIENTO, S</t>
  </si>
  <si>
    <t>00000037</t>
  </si>
  <si>
    <t>CINDY JASMIN MERETTE DE LA ROSA</t>
  </si>
  <si>
    <t>ANALISTA PLANIFICACION Y DESA</t>
  </si>
  <si>
    <t>00000038</t>
  </si>
  <si>
    <t>ANGELY LEONOR SUSANA RODRIGUEZ ALVA</t>
  </si>
  <si>
    <t>ANALISTA CAPACITACION</t>
  </si>
  <si>
    <t>00000039</t>
  </si>
  <si>
    <t>FLORANGEL PEREZ GONZALEZ</t>
  </si>
  <si>
    <t>ANALISTA DE RECURSOS HUMANOS</t>
  </si>
  <si>
    <t>00000040</t>
  </si>
  <si>
    <t>CESAR ANDRES CAAMAÑO DIAZ</t>
  </si>
  <si>
    <t>DEPARTAMENTO PLANIFICACION Y DESARROLLO-DGCP</t>
  </si>
  <si>
    <t>ENCARGADO (A)  DEP. DE PLANIF</t>
  </si>
  <si>
    <t>00000041</t>
  </si>
  <si>
    <t>GLORIA GIVANS GONZALEZ</t>
  </si>
  <si>
    <t>00000042</t>
  </si>
  <si>
    <t>00000043</t>
  </si>
  <si>
    <t>YAMIL EDUARDO MCKENZIE TOLENTINO</t>
  </si>
  <si>
    <t>00000044</t>
  </si>
  <si>
    <t>MARIA CRISTINA RIJO GIL</t>
  </si>
  <si>
    <t>00000045</t>
  </si>
  <si>
    <t>MOISES CAYETANO JIMENEZ</t>
  </si>
  <si>
    <t>00000046</t>
  </si>
  <si>
    <t>MARTHA LUCIA CONTRERAS MALDONADO</t>
  </si>
  <si>
    <t>DEPARTAMENTO ADMINISTRATIVO FINANCIERO-DGCP</t>
  </si>
  <si>
    <t>ENCARGADO (A) DEPTO. ADM. Y F</t>
  </si>
  <si>
    <t>00000047</t>
  </si>
  <si>
    <t>MARIELA ALSINA HERNANDEZ</t>
  </si>
  <si>
    <t>COORDINADOR ADMINISTRATIVO</t>
  </si>
  <si>
    <t>00000048</t>
  </si>
  <si>
    <t>MERLY LEONID MEJIA FAMILIA</t>
  </si>
  <si>
    <t>CONTADOR (A)</t>
  </si>
  <si>
    <t>00000049</t>
  </si>
  <si>
    <t>AURELIO MARACALLO CABRERA</t>
  </si>
  <si>
    <t>DIVISION SERVICIOS GENERALES-DGCP</t>
  </si>
  <si>
    <t>ENCARGADO DE SERVICIOS GENERA</t>
  </si>
  <si>
    <t>00000050</t>
  </si>
  <si>
    <t>LUIS ALBERTO GARCIA CAMACHO</t>
  </si>
  <si>
    <t>DIVISION DE COMPRAS Y CONTRATACIONES-DGCP</t>
  </si>
  <si>
    <t>ANALISTA DE COMPRAS Y CONTRAT</t>
  </si>
  <si>
    <t>00000051</t>
  </si>
  <si>
    <t>JULIO MANUEL DE LA ROSA MORFE</t>
  </si>
  <si>
    <t>TECNICO EN COMPRAS Y CONTRATA</t>
  </si>
  <si>
    <t>00000052</t>
  </si>
  <si>
    <t>SURELYS ENCARNACION PINEDA</t>
  </si>
  <si>
    <t>DEPARTAMENTO DE GESTION DE PROVEEDORES-DGCP</t>
  </si>
  <si>
    <t>ANALISTA REG. PROVEEDORES</t>
  </si>
  <si>
    <t>00000053</t>
  </si>
  <si>
    <t>00000054</t>
  </si>
  <si>
    <t>BRENDA ELIANA NUÑEZ BAUTISTA</t>
  </si>
  <si>
    <t>ANALISTA</t>
  </si>
  <si>
    <t>00000055</t>
  </si>
  <si>
    <t>ODIL GALVAN LUCIANO</t>
  </si>
  <si>
    <t>00000056</t>
  </si>
  <si>
    <t>LUIS FERNANDO CUEVAS VILLALONA</t>
  </si>
  <si>
    <t>AUXILIAR DE GESTION DE PROVEE</t>
  </si>
  <si>
    <t>00000057</t>
  </si>
  <si>
    <t>EMILIA ALTAGRACIA RODRIGUEZ MUÑOZ</t>
  </si>
  <si>
    <t>00000058</t>
  </si>
  <si>
    <t>JHON EMANUEL MARTINEZ JORGE</t>
  </si>
  <si>
    <t>AUXILIAR REGISTRO PROVEEDORES</t>
  </si>
  <si>
    <t>00000059</t>
  </si>
  <si>
    <t>CLARA ALEXANDRA ROBLES HERRERA</t>
  </si>
  <si>
    <t>DIRECCION DE POLITICAS, NORMAS Y PROCEDIMIENTOS - DGCP</t>
  </si>
  <si>
    <t>00000060</t>
  </si>
  <si>
    <t>MANUEL ALEJANDRO FERNANDEZ HERNANDE</t>
  </si>
  <si>
    <t>ABOGADO (A) II</t>
  </si>
  <si>
    <t>00000061</t>
  </si>
  <si>
    <t>PAULINO PEREZ VIZCAINO</t>
  </si>
  <si>
    <t>00000062</t>
  </si>
  <si>
    <t>DINOSCA MARILUZ MEJIA ROSARIO</t>
  </si>
  <si>
    <t>00000063</t>
  </si>
  <si>
    <t>FREDDY JOSE CASTILLO BAEZ</t>
  </si>
  <si>
    <t>00000064</t>
  </si>
  <si>
    <t>00000065</t>
  </si>
  <si>
    <t>JUAN JOSE CABRERA DIAZ</t>
  </si>
  <si>
    <t>00000066</t>
  </si>
  <si>
    <t>KEILA PRISCILA CALDERON PEREZ</t>
  </si>
  <si>
    <t>DIRECCION DE INVESTIGACION Y RECLAMOS DEL SNCCP-DGCP</t>
  </si>
  <si>
    <t>00000067</t>
  </si>
  <si>
    <t>MANUEL HERAXY MARMOLEJOS AMPARO</t>
  </si>
  <si>
    <t>00000068</t>
  </si>
  <si>
    <t>DIGMARI LEONOR RODOLI SANTOS</t>
  </si>
  <si>
    <t>ABOGADO (A)</t>
  </si>
  <si>
    <t>00000069</t>
  </si>
  <si>
    <t>RAFAEL AUGUSTO HEREDIA SANTOS</t>
  </si>
  <si>
    <t>ABOGADO (A) I</t>
  </si>
  <si>
    <t>00000070</t>
  </si>
  <si>
    <t>00000071</t>
  </si>
  <si>
    <t>KATHERINE DRULLARD GOMEZ</t>
  </si>
  <si>
    <t>00000072</t>
  </si>
  <si>
    <t>LIA PAOLA HERMON RAMIREZ</t>
  </si>
  <si>
    <t>00000073</t>
  </si>
  <si>
    <t>JUNIOR ALEXANDER GALARZA CABRERA</t>
  </si>
  <si>
    <t>00000074</t>
  </si>
  <si>
    <t>FRANCISCO ALCIDES FERREIRA GARCIA</t>
  </si>
  <si>
    <t>00000075</t>
  </si>
  <si>
    <t>MARIA ALEJANDRA LEDESMA MENDEZ</t>
  </si>
  <si>
    <t>00000076</t>
  </si>
  <si>
    <t>00000077</t>
  </si>
  <si>
    <t>YOSSE ESTHER PAYANO VARGAS</t>
  </si>
  <si>
    <t>00000078</t>
  </si>
  <si>
    <t>PAULA PEÑA CRUCEL</t>
  </si>
  <si>
    <t>00000079</t>
  </si>
  <si>
    <t>JEMIM MARIE GUILLEN UBIERA</t>
  </si>
  <si>
    <t>00000080</t>
  </si>
  <si>
    <t>FRANCO ALEJANDRO BENOIT SOTO</t>
  </si>
  <si>
    <t>DIRECCION DE GESTION DEL SISTEMA NACIONAL DE COMPRAS Y CONTRATACIONES PUBLICAS -DGCP</t>
  </si>
  <si>
    <t>ESPECIALISTA DE NEGOCIOS</t>
  </si>
  <si>
    <t>00000081</t>
  </si>
  <si>
    <t>DIGNA CRISTINA PEREZ BAUTISTA</t>
  </si>
  <si>
    <t>00000082</t>
  </si>
  <si>
    <t>LISMER ESTHER RAMIREZ CAPOIS</t>
  </si>
  <si>
    <t>DEPARTAMENTO IMPLEMENTACION DEL SNCCP-DGCP</t>
  </si>
  <si>
    <t>IMPLEMENTADOR/A</t>
  </si>
  <si>
    <t>00000083</t>
  </si>
  <si>
    <t>ANGELA ESTRELLA ALVAREZ RODRIGUEZ</t>
  </si>
  <si>
    <t>00000084</t>
  </si>
  <si>
    <t>CARLOS JULIO ROMERO NARANJO</t>
  </si>
  <si>
    <t>DEPARTAMENTO MONITOREO Y ANALISIS DE DATOS DEL SNCCP-DGCP</t>
  </si>
  <si>
    <t>00000085</t>
  </si>
  <si>
    <t>DANIEL ANDRES CABRERA LOPEZ</t>
  </si>
  <si>
    <t>ANALISTA DE DATOS</t>
  </si>
  <si>
    <t>00000086</t>
  </si>
  <si>
    <t>YAHAIRA MASSIEL DIAZ GREEN</t>
  </si>
  <si>
    <t>00000087</t>
  </si>
  <si>
    <t>JUAN PABLO SANCHEZ SURIEL</t>
  </si>
  <si>
    <t>00000088</t>
  </si>
  <si>
    <t>GILBERTO ELIAS MONTAS RODRIGUEZ</t>
  </si>
  <si>
    <t>00000089</t>
  </si>
  <si>
    <t>YOKASTY ELIZABETH DE LA CRUZ BALCAC</t>
  </si>
  <si>
    <t>00000090</t>
  </si>
  <si>
    <t>PERLA MARINA BAUTISTA SANCHEZ</t>
  </si>
  <si>
    <t>00000091</t>
  </si>
  <si>
    <t>MARCIA ODETTE RUIZ ECHAVARRIA</t>
  </si>
  <si>
    <t>00000092</t>
  </si>
  <si>
    <t>00000093</t>
  </si>
  <si>
    <t>JOCABED MEHETABEL DE LA ROSA RESTIT</t>
  </si>
  <si>
    <t>00000094</t>
  </si>
  <si>
    <t>NATALIS ALTAGRACIA CANELA ESPIRITU</t>
  </si>
  <si>
    <t>00000095</t>
  </si>
  <si>
    <t>ALINA ALISSANOWA BRITO LEE</t>
  </si>
  <si>
    <t>00000096</t>
  </si>
  <si>
    <t>DIRECCION DE SERVICIOS AL USUARIO DEL SNCCP-DGCP</t>
  </si>
  <si>
    <t>00000097</t>
  </si>
  <si>
    <t>LARISSA DEL CARMEN SALCEDO MENDEZ</t>
  </si>
  <si>
    <t>COORDINADOR (A) DE CAPACITACI</t>
  </si>
  <si>
    <t>00000098</t>
  </si>
  <si>
    <t>ARLY YARITZA ALMANZAR ALCANTARA</t>
  </si>
  <si>
    <t>00000099</t>
  </si>
  <si>
    <t>ANA ELIZABETH VASQUEZ VARGAS</t>
  </si>
  <si>
    <t>OFICIAL SERVICIO AL USUARIO</t>
  </si>
  <si>
    <t>00000100</t>
  </si>
  <si>
    <t>JEAN CARLOS SANTANA SANCHEZ</t>
  </si>
  <si>
    <t>00000101</t>
  </si>
  <si>
    <t>FRANKLIN ANTONIO DE OLEO PEREZ</t>
  </si>
  <si>
    <t>00000102</t>
  </si>
  <si>
    <t>00000103</t>
  </si>
  <si>
    <t>DENIS ERNESTO VIDAL TEJEDA</t>
  </si>
  <si>
    <t>00000104</t>
  </si>
  <si>
    <t>PAOLA MICHELLE DIAZ OGANDO</t>
  </si>
  <si>
    <t>00000105</t>
  </si>
  <si>
    <t>JOSE ELIAS MOSCOSO</t>
  </si>
  <si>
    <t>OFICIAL DE ATENCION AL USUARI</t>
  </si>
  <si>
    <t>00000106</t>
  </si>
  <si>
    <t>GEORGE RAFAEL NUÑEZ JIMENEZ</t>
  </si>
  <si>
    <t>00000107</t>
  </si>
  <si>
    <t>ONEIRYS FRANCHESCA HERNANDEZ ROSARI</t>
  </si>
  <si>
    <t>00000108</t>
  </si>
  <si>
    <t>COSME ALEXANDER MARTINEZ CORDERO</t>
  </si>
  <si>
    <t>00000109</t>
  </si>
  <si>
    <t>LORELYS DEL CARMEN LAKE DE AZA</t>
  </si>
  <si>
    <t>00000110</t>
  </si>
  <si>
    <t>MAGDELINE GOMEZ REYNOSO</t>
  </si>
  <si>
    <t>00000111</t>
  </si>
  <si>
    <t>ANGELA MARIA GUZMAN MEJIA</t>
  </si>
  <si>
    <t>DEPARTAMENTO ASISTENCIA AL USUARIO-DGCP</t>
  </si>
  <si>
    <t>00000112</t>
  </si>
  <si>
    <t>KATHERINE PAMELA MERCEDES FERNANDEZ</t>
  </si>
  <si>
    <t>AUXILIAR DE SERVICIO AL USUAR</t>
  </si>
  <si>
    <t>00000113</t>
  </si>
  <si>
    <t>DIRECCION DE FOMENTO Y DESARROLLO DEL MERCADO PUBLICO-DGCP</t>
  </si>
  <si>
    <t>00000114</t>
  </si>
  <si>
    <t>DAHIANA CELINET GORIS GORIS</t>
  </si>
  <si>
    <t>00000115</t>
  </si>
  <si>
    <t>PABLO VICENTE BAUTISTA</t>
  </si>
  <si>
    <t>00000116</t>
  </si>
  <si>
    <t>RUBEN DARIO MAÑON DE LA CRUZ</t>
  </si>
  <si>
    <t>00000117</t>
  </si>
  <si>
    <t>FRANKEIRY EMILIO SANCHEZ PUJOLS</t>
  </si>
  <si>
    <t>00000118</t>
  </si>
  <si>
    <t>INDIRA RAMIREZ LEBRON</t>
  </si>
  <si>
    <t>TOTAL GENERAL</t>
  </si>
  <si>
    <t>Observaciones:</t>
  </si>
  <si>
    <t xml:space="preserve">   (1*) Deducción directa en declaración ISR empleados del SUIRPLUS. Rentas hasta RD$416,220.00 estan exentas.</t>
  </si>
  <si>
    <t xml:space="preserve">   (2) Salario cotizable hasta RD$325,250.00, deducción directa de la declaración TSS del SUIRPLUS.</t>
  </si>
  <si>
    <t xml:space="preserve">   (3*) Salario cotizable hasta RD$162,625.00, deducción directa de la declaración TSS del SUIRPLUS.</t>
  </si>
  <si>
    <t xml:space="preserve">Licda. Princesa Santana </t>
  </si>
  <si>
    <t>Encargada del Dpto. de Recursos Humanos</t>
  </si>
  <si>
    <t>Fecha 
de
 Ingreso</t>
  </si>
  <si>
    <t>Seguro 
de Salud (3.04%)
 (3*)</t>
  </si>
  <si>
    <t>Otros 
Descuentos</t>
  </si>
  <si>
    <t>Total 
de 
Descuento</t>
  </si>
  <si>
    <t>Neto</t>
  </si>
  <si>
    <t>Tipo 
de Empleado</t>
  </si>
  <si>
    <t>CARLOS ERNESTO PIMENTEL FLORENZAN</t>
  </si>
  <si>
    <t>DIRECTOR GENERAL</t>
  </si>
  <si>
    <t>LIBRE NOMBRAMIENTO Y REMOCION</t>
  </si>
  <si>
    <t>CRYSTAL MARGARITA FIALLO SCANLON</t>
  </si>
  <si>
    <t>SUB DIRECTORA</t>
  </si>
  <si>
    <t>RUTH MARGARITA HENRIQUEZ MANZUETA D</t>
  </si>
  <si>
    <t>JOSE ROBERTO DE JESUS BEJARAN CRUZ</t>
  </si>
  <si>
    <t>ASESOR</t>
  </si>
  <si>
    <t>CONFIANZA</t>
  </si>
  <si>
    <t>VICTOR ELADIO MONTERO SOTO</t>
  </si>
  <si>
    <t>JOSE ARMANDO TAVAREZ RODRIGUEZ</t>
  </si>
  <si>
    <t>ASESOR TECNICO</t>
  </si>
  <si>
    <t>IVELISSE VALENTINA CEPEDA RODRIGUEZ</t>
  </si>
  <si>
    <t>ENCARGADA PROTOCOLO</t>
  </si>
  <si>
    <t>FIJO</t>
  </si>
  <si>
    <t>MABEL INFANTE VARGAS</t>
  </si>
  <si>
    <t>COORDINADOR DESPACHO</t>
  </si>
  <si>
    <t>SYLVANA MARTE DE LA CRUZ</t>
  </si>
  <si>
    <t>RESPONSABLE DE ACCESO A LA IN</t>
  </si>
  <si>
    <t>CARRERA ADMINISTRATIVA</t>
  </si>
  <si>
    <t>ANA MARIA GONZALEZ CASTILLO</t>
  </si>
  <si>
    <t>ARIANNA VIOLETA ROSADO QUEZADA</t>
  </si>
  <si>
    <t>KARLA FRANCHESCA SANCHEZ PEREZ</t>
  </si>
  <si>
    <t>SECRETARIA EJECUTIVA</t>
  </si>
  <si>
    <t>FRANCIA TERESA JAVIER ALCANTARA</t>
  </si>
  <si>
    <t>ROCIO MERCEDES CAMACHO DEL ROSARIO</t>
  </si>
  <si>
    <t>AUXILIAR</t>
  </si>
  <si>
    <t>SECRETARIA</t>
  </si>
  <si>
    <t>EDIMIG ALTAGRACIA BOBADILLA LUCIANO</t>
  </si>
  <si>
    <t>JOSE CASTILLO SANCHEZ</t>
  </si>
  <si>
    <t>CHOFER</t>
  </si>
  <si>
    <t>BETHANIA ANTONIA VALERIO CRUZ</t>
  </si>
  <si>
    <t>JUAN LUIS BAUTISTA BAUTISTA</t>
  </si>
  <si>
    <t>CAMAROGRAFO</t>
  </si>
  <si>
    <t>WANNER BIENVENIDO HERNANDEZ BELTRE</t>
  </si>
  <si>
    <t>MARCELO ARISTY PEÑA MOREL</t>
  </si>
  <si>
    <t>DISEÑADOR GRAFICO</t>
  </si>
  <si>
    <t>KARINA TAVERAS MATEO</t>
  </si>
  <si>
    <t>LUISA ARIELLA PEPEN MOQUETE</t>
  </si>
  <si>
    <t>EDDY MICHAEL ACEVEDO GARCIA</t>
  </si>
  <si>
    <t>EUDYS ANTONIO URIBE GUERRERO</t>
  </si>
  <si>
    <t>ANALISTA SISTEMAS INFORMATICO</t>
  </si>
  <si>
    <t>JUAN ANDRES ESCOLFULLER CASTILLO</t>
  </si>
  <si>
    <t>ANALISTA SISTEMAS</t>
  </si>
  <si>
    <t>RAFAEL LEONEL RAMIREZ TAVERAS</t>
  </si>
  <si>
    <t>ORLANDO LAJARA AQUINO</t>
  </si>
  <si>
    <t>MAXIMILIANO ARAUJO CAMINERO</t>
  </si>
  <si>
    <t>ARIALDI TOMAS DE LA CRUZ ALMANZAR</t>
  </si>
  <si>
    <t>ORLANDO ARTURO MATOS DE LA CRUZ</t>
  </si>
  <si>
    <t>KATHERINE JULISSA CALZADO CAPELLAN</t>
  </si>
  <si>
    <t>AUXILIAR ADMINISTRATIVO (A)</t>
  </si>
  <si>
    <t>NORDIS YRINA MORA ROSARIO</t>
  </si>
  <si>
    <t>ANALISTA NOMINAS</t>
  </si>
  <si>
    <t>YASMIN ACOSTA DE LEON</t>
  </si>
  <si>
    <t>JHOSUA PERALTA RODRIGUEZ</t>
  </si>
  <si>
    <t>KARINI DEL CARMEN VALDEZ DE LEON</t>
  </si>
  <si>
    <t>AUXILIAR DE RECURSOS HUMANOS</t>
  </si>
  <si>
    <t>MARIA DEL CARMEN RIVERO FERNANDEZ B</t>
  </si>
  <si>
    <t>ENC. DE PROYECTOS</t>
  </si>
  <si>
    <t>CATALINA NINIVE PELAEZ DE SPRHEGUI</t>
  </si>
  <si>
    <t>COORDINADOR DE COOPERACION IN</t>
  </si>
  <si>
    <t>WANDNERYS FUERTES BENCOSME</t>
  </si>
  <si>
    <t>LUIS ALBERTO DIAZ DE LUNA</t>
  </si>
  <si>
    <t>ANALISTA DE PLANIFICACION</t>
  </si>
  <si>
    <t>EMILENNYS GARIMALDYS JIMENEZ JIMENE</t>
  </si>
  <si>
    <t>ZUNILDA PEREZ NUÑEZ</t>
  </si>
  <si>
    <t>ANALISTA PRESUPUESTO</t>
  </si>
  <si>
    <t>20/12/01996</t>
  </si>
  <si>
    <t>BELKYS YSABEL DE OLEO GERONIMO</t>
  </si>
  <si>
    <t>JULIO ANTONIO ALCANTARA GALVAN</t>
  </si>
  <si>
    <t>IVONNE KARINA SALADO MELO</t>
  </si>
  <si>
    <t>SIXTA LIZARDO DEL ORBE</t>
  </si>
  <si>
    <t>VIRGILIO GONZALEZ DE LA ROSA</t>
  </si>
  <si>
    <t>SUPERVISOR SERV.GLES.</t>
  </si>
  <si>
    <t>DOMINGO MAIRENI SOLIS GOMEZ</t>
  </si>
  <si>
    <t>AYUDANTE DE MANTENIMIENTO</t>
  </si>
  <si>
    <t>FERNANDO FIGUEREO URBAEZ</t>
  </si>
  <si>
    <t>ANEUDY CIRIACO</t>
  </si>
  <si>
    <t>AFORTUNADO CANARIO</t>
  </si>
  <si>
    <t>RAFAEL CRISPIAN RODRIGUEZ SOTO</t>
  </si>
  <si>
    <t>JOSE ENRIQUE ENCARNACION MONTERO</t>
  </si>
  <si>
    <t>CARMEN LIDIA BRYAN CARRION</t>
  </si>
  <si>
    <t>MAYORDOMO</t>
  </si>
  <si>
    <t>CONSERJE</t>
  </si>
  <si>
    <t>GLENYS DEL PILAR SANTANA LOPEZ</t>
  </si>
  <si>
    <t>RAFAEL MEDINA RAMON</t>
  </si>
  <si>
    <t>ANGUSTIA DE OLEO DE OLEO</t>
  </si>
  <si>
    <t>IVELISES DE LA CRUZ GENERES</t>
  </si>
  <si>
    <t>ELIANNA GERALDINE GIL RODRIGUEZ</t>
  </si>
  <si>
    <t>IVELISSE DE JESUS SANCHEZ</t>
  </si>
  <si>
    <t>JUAN CARLOS PEGUERO GOMEZ</t>
  </si>
  <si>
    <t>ANTONIA SOLEDAD PAULINO ACEVEDO</t>
  </si>
  <si>
    <t>ALEXANDRA ALTAGRACIA RODRIGUEZ DELG</t>
  </si>
  <si>
    <t>DIEGO ENRIQUE DOMINGUEZ GUZMAN</t>
  </si>
  <si>
    <t>SECCION DE ALMACEN Y SUMINISTRO-DGCP</t>
  </si>
  <si>
    <t>JOHN ALLEN PICHARDO ROQUE</t>
  </si>
  <si>
    <t>DIVISON DE CORRESPONDENCIA Y ARCHIVO-DGCP</t>
  </si>
  <si>
    <t>ENC. DE ARCHIVO Y CORRESP.</t>
  </si>
  <si>
    <t>ROSA EURIS RAMIREZ FELIZ DE CUELLO</t>
  </si>
  <si>
    <t>JEAN CARLOS DE JESUS CASTILLO</t>
  </si>
  <si>
    <t>EVELYN SUERO SUERO</t>
  </si>
  <si>
    <t>ALBERTO NUÑEZ BAUTISTA</t>
  </si>
  <si>
    <t>MENSAJERO EXTERNO</t>
  </si>
  <si>
    <t>JULIO ANTONIO FELIZ MORETA</t>
  </si>
  <si>
    <t>LUIS ENRIQUE ZAPATA SILFA</t>
  </si>
  <si>
    <t>JINMY ALEXANDER RODRIGUEZ TEJADA</t>
  </si>
  <si>
    <t>FRANLLY JOEL GARCIA NUÑEZ</t>
  </si>
  <si>
    <t>ANA VIRGINIA LEONARDO PEREZ</t>
  </si>
  <si>
    <t>ANALISTA COMPRAS</t>
  </si>
  <si>
    <t>RAMON FRANCISCO SANTANA</t>
  </si>
  <si>
    <t>TECNICO DE COMPRAS</t>
  </si>
  <si>
    <t>ERASMO AQUINO CAMPUSANO</t>
  </si>
  <si>
    <t>LIDER CONTROL CALIDAD SOFTWAR</t>
  </si>
  <si>
    <t>OMAR ABEL MEDRANO BLANCO</t>
  </si>
  <si>
    <t>NICAURY ARIAS NAUT</t>
  </si>
  <si>
    <t>MERCEDES ALTAGRACIA EUSEBIO MARTINE</t>
  </si>
  <si>
    <t>DIR. POLITICAS, NORMAS Y PROC</t>
  </si>
  <si>
    <t>CLAUDIA ISABEL HIDALGO SANTANA</t>
  </si>
  <si>
    <t>KATHERINE JOHANNA GUTIERREZ FIGUERE</t>
  </si>
  <si>
    <t>LUIS RAMON NUÑEZ MARTINEZ</t>
  </si>
  <si>
    <t>SECRETARIO (A)</t>
  </si>
  <si>
    <t>LARITZA MONTERO MATEO</t>
  </si>
  <si>
    <t>LUISA MARIA LANTIGUA CLASE</t>
  </si>
  <si>
    <t>DANIEL IVAN ALBURQUERQUE CEDEÑO</t>
  </si>
  <si>
    <t>MARCEL MARILYN REYES TAVERAS</t>
  </si>
  <si>
    <t>ESTHER MELISSA REYES OLIVO</t>
  </si>
  <si>
    <t>CAROLIN MIRIANNY MORETA PEÑA</t>
  </si>
  <si>
    <t>FREDERIC DE LA ROSA ASTACIO</t>
  </si>
  <si>
    <t>DIVISION DE OPERACIONES TIC-DGCP</t>
  </si>
  <si>
    <t>ADMINISTRADOR DE REDES</t>
  </si>
  <si>
    <t>REINER AUGUSTO CAMPILLO TERRERO</t>
  </si>
  <si>
    <t>ADMINISTRADORDE INFRAESTRUCTU</t>
  </si>
  <si>
    <t>PEDRO ARIAS GALVA</t>
  </si>
  <si>
    <t>YARAIDA VOLQUEZ HELENA</t>
  </si>
  <si>
    <t>ENC. DPTO. IMPLEMENTACION SNC</t>
  </si>
  <si>
    <t>YUMIKO MERCEDES SETO SETO</t>
  </si>
  <si>
    <t>MILDRED JOSEFINA BATISTA OLIVERO</t>
  </si>
  <si>
    <t>FACILITADOR</t>
  </si>
  <si>
    <t>ZOILO CAMILO CARABALLO POLANCO</t>
  </si>
  <si>
    <t>CELIA INDHIRA SANTOS REYES</t>
  </si>
  <si>
    <t>YESENIA MANZUETA PEREZ</t>
  </si>
  <si>
    <t>URSULA RODRIGUEZ ZAPATA</t>
  </si>
  <si>
    <t>VIOLA MILAGROS DISLA PAYANO</t>
  </si>
  <si>
    <t>FARYLANLLY CID PIÑEYRO</t>
  </si>
  <si>
    <t>YOLAINE ALTAGRACIA DIAZ RUIZ</t>
  </si>
  <si>
    <t>LAURABEL PERALTA ENCARNACION</t>
  </si>
  <si>
    <t>YANIBEL MORENO GUZMAN</t>
  </si>
  <si>
    <t>EDUARDO ERNESTO LAUCER</t>
  </si>
  <si>
    <t>ELENNY NAIROBY LARA RIVERA</t>
  </si>
  <si>
    <t>JOANNA PIERINA CARAM IBARRA</t>
  </si>
  <si>
    <t>ENC. INFORMACION Y ESTADISTIC</t>
  </si>
  <si>
    <t>RAYSA YASMINA GUZMAN DIAZ</t>
  </si>
  <si>
    <t>RUTH ESTHER ESCAÑO GRULLON</t>
  </si>
  <si>
    <t>EMELYN ALTAGRACIA OROZCO DIAZ</t>
  </si>
  <si>
    <t>ANGEL EUCLIDES PIMENTEL VILLAVERDE</t>
  </si>
  <si>
    <t>MARIETI MICHELE LOPEZ HERNANDEZ</t>
  </si>
  <si>
    <t>KEVIN ROMÁN RUÍZ</t>
  </si>
  <si>
    <t>MARIA DEL CARMEN BRITO DE LEON</t>
  </si>
  <si>
    <t>ERICKSON JAVIER GRULLON VELEZ</t>
  </si>
  <si>
    <t>RECEPCIONISTA</t>
  </si>
  <si>
    <t>LUCIA VALDEZ PEREZ</t>
  </si>
  <si>
    <t>NIDIA KATERINA UBIERA REYES</t>
  </si>
  <si>
    <t>LUIS MANUEL GUERRERO MESA</t>
  </si>
  <si>
    <t>KATHERINE HERRERA BONIFACIO</t>
  </si>
  <si>
    <t>ANA MERY POLANCO DE PAULA</t>
  </si>
  <si>
    <t>REMY GIRALDO TAVERAS</t>
  </si>
  <si>
    <t>FRANDI MIGUEL ANTIGUA DEL CARMEN</t>
  </si>
  <si>
    <t>HEIDY FERNANDA VILLAMIL FERMIN</t>
  </si>
  <si>
    <t>ENCARGADA (O) OFICINA REGIONA</t>
  </si>
  <si>
    <t>THANYA DEL ROSARIO GOMEZ SANTOS</t>
  </si>
  <si>
    <t>COORDINADOR REGIONAL</t>
  </si>
  <si>
    <t>MARIA YOLANDA RAMIREZ JIMENEZ</t>
  </si>
  <si>
    <t>MISCAYLA NOEMI SANTANA CASTRO</t>
  </si>
  <si>
    <t>EDUARDA FORTUNATO FLORES</t>
  </si>
  <si>
    <t>ALEJANDRO AMPARO DE LOS SANTOS</t>
  </si>
  <si>
    <t>JUAN MANUEL BAUTISTA ALMONTE</t>
  </si>
  <si>
    <t>JUAN ELVIN TEOFILO FIGUEROA GUZMAN</t>
  </si>
  <si>
    <t>DIR. FOMENTO Y DESARROLLO MER</t>
  </si>
  <si>
    <t>ERNESTINA CALDERON DE PERALTA</t>
  </si>
  <si>
    <t>YSIS CAROLINA POCHE BRITO</t>
  </si>
  <si>
    <t>No.</t>
  </si>
  <si>
    <t>00000119</t>
  </si>
  <si>
    <t>00000120</t>
  </si>
  <si>
    <t>00000121</t>
  </si>
  <si>
    <t>00000122</t>
  </si>
  <si>
    <t>00000123</t>
  </si>
  <si>
    <t>00000124</t>
  </si>
  <si>
    <t>00000125</t>
  </si>
  <si>
    <t>00000126</t>
  </si>
  <si>
    <t>00000127</t>
  </si>
  <si>
    <t>00000128</t>
  </si>
  <si>
    <t>00000129</t>
  </si>
  <si>
    <t>00000130</t>
  </si>
  <si>
    <t>00000131</t>
  </si>
  <si>
    <t>00000132</t>
  </si>
  <si>
    <t>00000136</t>
  </si>
  <si>
    <t>00000137</t>
  </si>
  <si>
    <t>00000138</t>
  </si>
  <si>
    <t>Seguro 
de Pensión 
(2.87%) 
 (2*)</t>
  </si>
  <si>
    <t>ESTATUTO SIMPLIFICADO</t>
  </si>
  <si>
    <t>Tipo de 
empleado</t>
  </si>
  <si>
    <t>MILITAR 01</t>
  </si>
  <si>
    <t>MILITAR 02</t>
  </si>
  <si>
    <t>MILITAR 03</t>
  </si>
  <si>
    <t>MILITAR 04</t>
  </si>
  <si>
    <t>MILITAR 05</t>
  </si>
  <si>
    <t>MILITAR 06</t>
  </si>
  <si>
    <t>MILITAR 07</t>
  </si>
  <si>
    <t>MILITAR 08</t>
  </si>
  <si>
    <t>MILITAR 09</t>
  </si>
  <si>
    <t>MILITAR 10</t>
  </si>
  <si>
    <t>MILITAR 11</t>
  </si>
  <si>
    <t>MILITAR 12</t>
  </si>
  <si>
    <t>MILITAR 13</t>
  </si>
  <si>
    <t>MILITAR 14</t>
  </si>
  <si>
    <t>MILITAR 15</t>
  </si>
  <si>
    <t>MILITAR 16</t>
  </si>
  <si>
    <t>MILITAR 17</t>
  </si>
  <si>
    <t>MILITAR 18</t>
  </si>
  <si>
    <t>DEPARTAMENTO ADMINISTRATIVO Y FINANCIERO</t>
  </si>
  <si>
    <t>ENCARGADA DE SEGURIDAD</t>
  </si>
  <si>
    <t>ASIST. MILITAR</t>
  </si>
  <si>
    <t>ASESOR MILITAR</t>
  </si>
  <si>
    <t>EDECAM</t>
  </si>
  <si>
    <t>Rango</t>
  </si>
  <si>
    <t>TENIENTE CORONEL, ERD</t>
  </si>
  <si>
    <t>SARGENTO, ARD.</t>
  </si>
  <si>
    <t>SARGENTO, FARD.</t>
  </si>
  <si>
    <t>TENIENTE DE CORBETA, ARD</t>
  </si>
  <si>
    <t>SARGENTO, ERD.</t>
  </si>
  <si>
    <t>SARGENTO MAYOR, ERD</t>
  </si>
  <si>
    <t xml:space="preserve">CORONEL, FARD </t>
  </si>
  <si>
    <t>CABO, ERD.</t>
  </si>
  <si>
    <t>SARGENTO ERD.</t>
  </si>
  <si>
    <t>RASO, FARD.</t>
  </si>
  <si>
    <t>PRIMER TENIENTE, FARD</t>
  </si>
  <si>
    <t>SARGENTO MAYOR, FARD</t>
  </si>
  <si>
    <t>ALEXANDRA MARIEL CORONADO PEGUERO</t>
  </si>
  <si>
    <t>JATNNA STEPHANIE JAQUEZ MORFE</t>
  </si>
  <si>
    <t>ELVIN ANDRES REYES PIMENTEL</t>
  </si>
  <si>
    <t>JORGE MIGUEL ZACARIAS SALDAÑA</t>
  </si>
  <si>
    <t>GARY JOEL PIMENTEL ROSARIO</t>
  </si>
  <si>
    <t>JUAN LUIS MONTERO ENCARNACION</t>
  </si>
  <si>
    <t>NICOLE CAROLINA LÓPEZ PERDOMO</t>
  </si>
  <si>
    <t>LEONOR BRITO TAVAREZ</t>
  </si>
  <si>
    <t>ANALISTA FUNCIONAL DE SISTEMAS</t>
  </si>
  <si>
    <t>CORNELIO MARTINEZ GONZALEZ</t>
  </si>
  <si>
    <t>Fecha de 
inicio peiodo de prueba</t>
  </si>
  <si>
    <t xml:space="preserve">Fecha de 
Termino de periodo de prueba </t>
  </si>
  <si>
    <t>Fecha de 
inicio Ingreso</t>
  </si>
  <si>
    <t>Fecha de 
inicio Temporalidad</t>
  </si>
  <si>
    <t xml:space="preserve">Fecha de finalización Temporalidad 
</t>
  </si>
  <si>
    <t>NO HUBO MOVIMIENTOS</t>
  </si>
  <si>
    <t>KIHARA MABEL VALDEZ HERRERA</t>
  </si>
  <si>
    <t>NOEMI JOSE NOVA</t>
  </si>
  <si>
    <t>DIR. INVESTIGACION Y RECLAMOS</t>
  </si>
  <si>
    <t>AUXILIAR DE RELACIONES PUBLICAS</t>
  </si>
  <si>
    <t>YANINA DE LA ROSA RAMIREZ</t>
  </si>
  <si>
    <t>ANA GABRIELA PEREZ LUCIANO</t>
  </si>
  <si>
    <t>ANA LISANIA BATISTA MATEO</t>
  </si>
  <si>
    <t>PERIODISTA</t>
  </si>
  <si>
    <t>MIRTA BELLA OTAÑO RIVERA</t>
  </si>
  <si>
    <t>DANIEL TORRES</t>
  </si>
  <si>
    <t>ADMINISTRADOR DE SISTEMAS</t>
  </si>
  <si>
    <t>ALEXANDER DE PEÑA SOLORIN</t>
  </si>
  <si>
    <t>CARMEN CALDERON ESPIRITU</t>
  </si>
  <si>
    <t>AUXILIAR DE SERVICIOS GENERALES</t>
  </si>
  <si>
    <t>OMAR ERNESTO BAUTISTA ALCANTARA</t>
  </si>
  <si>
    <t>m</t>
  </si>
  <si>
    <t>00000133</t>
  </si>
  <si>
    <t>00000134</t>
  </si>
  <si>
    <t>00000135</t>
  </si>
  <si>
    <t>JENNIFFER HERNANDEZ DE LA CRUZ</t>
  </si>
  <si>
    <t>RONALD FAMILIA FRIAS</t>
  </si>
  <si>
    <t>JENNIFER LICELOT GROSS GONZALEZ</t>
  </si>
  <si>
    <t>TECNICO DE DOCUMENTACION</t>
  </si>
  <si>
    <t>ABEL DE JESUS PEÑA FLORES</t>
  </si>
  <si>
    <t>CLARIBEL ALCANTARA MARTINEZ</t>
  </si>
  <si>
    <t>ENCARGADO DE TECNOLOGIA DE LA INF</t>
  </si>
  <si>
    <t>RICHARD FEDERICO MENDOZA VALENZUELA</t>
  </si>
  <si>
    <t xml:space="preserve"> 1 /6/2018</t>
  </si>
  <si>
    <t>FIORDALISA LUCIANO</t>
  </si>
  <si>
    <t>DEYBIS JOEL BREA SUAZO</t>
  </si>
  <si>
    <t>ANALISTA FUNCIONAL</t>
  </si>
  <si>
    <t>DANNY ALBERTO RODRIGUEZ TINEO</t>
  </si>
  <si>
    <t>KEIDY YOSAIDA ROSSIS MENDEZ</t>
  </si>
  <si>
    <t>FERNANDO MIGUEL MATOS JIMINIAN</t>
  </si>
  <si>
    <t>MILAGROS JOSEFINA SANTANA CABRAL</t>
  </si>
  <si>
    <t>MANUEL ESTEBAN GARCIA SUERO</t>
  </si>
  <si>
    <t>ADMINISTRADOR DE BASE DE DATOS</t>
  </si>
  <si>
    <t>JIREH DE JESUS ROSARIO  MEJIA</t>
  </si>
  <si>
    <t xml:space="preserve">SECRETARIA </t>
  </si>
  <si>
    <t>AUXILIAR PROTOCOLO</t>
  </si>
  <si>
    <t>CORRECTOR(A) DE ESTILO</t>
  </si>
  <si>
    <t>CAROLIN BEATRIZ MENDEZ MESA</t>
  </si>
  <si>
    <t>BIANESSA FILGIA INFANTE MANCEBO</t>
  </si>
  <si>
    <t>RASHEL JOSEFINA QUEZADA HEREDIA</t>
  </si>
  <si>
    <t>JULIO AMADO CONTRERAS LUGO</t>
  </si>
  <si>
    <t>DIVISION DE REGISTRO, CONTROL Y NOMINA-DGCP</t>
  </si>
  <si>
    <t>DIVISION DE DESARROLLO INSTITUCIONAL Y CALIDAD EN LA GESTIÓN</t>
  </si>
  <si>
    <t>DEPARTAMENTO DE RECLAMOS E IMPUGNACIONES-DGCP</t>
  </si>
  <si>
    <t>DEPARTAMENTO DE ANALISIS E INVESTIGACIONES-DGCP</t>
  </si>
  <si>
    <t>EMMANUEL AARON POPA CAMPUSANO</t>
  </si>
  <si>
    <t>DIVISION DE EVALUACION DEL DESEMPEÑO Y CAPACITACION-DGCP</t>
  </si>
  <si>
    <t>DIVISION DE ORGANIZACIÓN DEL TRABAJO Y COMPENSACION-DGCP</t>
  </si>
  <si>
    <t>DIVISION DE DESARROLLO INSTITUCIONAL Y CALIDAD EN LA GESTIÓN-DGCP</t>
  </si>
  <si>
    <t>NICOLE ELIME TEJADA PAULA</t>
  </si>
  <si>
    <t>COORDINADOR (A)  DE PROYECTO</t>
  </si>
  <si>
    <t>DIVISION DE FORMULACION, MONITOREO Y EVALUACION DE PPP-DGCP</t>
  </si>
  <si>
    <t>ENC. DIV. FORM. EVAL. Y MON.  P.P.P.</t>
  </si>
  <si>
    <t>DEPARTAMENTO DE NORMAS Y PROCEDIMIENTOS-DGCP</t>
  </si>
  <si>
    <t>DEPARTAMENTO ANALISIS E INVESTIGACION</t>
  </si>
  <si>
    <t>DEPARTAMENTO DE RECLAMOS E IMPUGNACIONES -DGCP</t>
  </si>
  <si>
    <t>00000139</t>
  </si>
  <si>
    <t>SEGURIDAD</t>
  </si>
  <si>
    <t>PAGO SUELDOS EMPLEADOS EN TRAMITE DE PENSION FEBRERO 2023</t>
  </si>
  <si>
    <t>PAGO SUELDOS EMPLEADOS EN PERIODO PROBATORIO FEBRERO 2023</t>
  </si>
  <si>
    <t>COMPENSACIÓN DE MILITARES FEBRERO 2023</t>
  </si>
  <si>
    <t>PAGO SUELDOS EMPLEADOS TEMPORALES FEBRERO 2023</t>
  </si>
  <si>
    <t>PAGO SUELDOS PERSONAL FIJO FEBRERO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</si>
</sst>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4"/>
      <name val="Century Gothic"/>
      <family val="2"/>
    </font>
    <font>
      <sz val="16"/>
      <color theme="1"/>
      <name val="Calibri"/>
      <family val="2"/>
    </font>
    <font>
      <sz val="16"/>
      <name val="Calibri"/>
      <family val="2"/>
    </font>
    <font>
      <b/>
      <sz val="11"/>
      <name val="Arial"/>
      <family val="2"/>
    </font>
    <font>
      <sz val="11"/>
      <name val="Arial"/>
      <family val="2"/>
    </font>
    <font>
      <sz val="15"/>
      <name val="Arial"/>
      <family val="2"/>
    </font>
    <font>
      <sz val="13"/>
      <name val="Arial"/>
      <family val="2"/>
    </font>
    <font>
      <b/>
      <sz val="20"/>
      <name val="Arial"/>
      <family val="2"/>
    </font>
    <font>
      <sz val="20"/>
      <color theme="1"/>
      <name val="Calibri"/>
      <family val="2"/>
      <scheme val="minor"/>
    </font>
    <font>
      <b/>
      <sz val="18"/>
      <name val="Arial"/>
      <family val="2"/>
    </font>
    <font>
      <sz val="20"/>
      <name val="Arial"/>
      <family val="2"/>
    </font>
    <font>
      <sz val="18"/>
      <name val="Arial"/>
      <family val="2"/>
    </font>
    <font>
      <sz val="14"/>
      <name val="Calibri"/>
      <family val="2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sz val="14"/>
      <name val="Calibri "/>
    </font>
    <font>
      <sz val="16"/>
      <name val="Calibri "/>
    </font>
    <font>
      <sz val="16"/>
      <color theme="1"/>
      <name val="Calibri "/>
    </font>
    <font>
      <b/>
      <sz val="16"/>
      <name val="Calibri "/>
    </font>
    <font>
      <sz val="14"/>
      <color theme="1"/>
      <name val="Calibri "/>
    </font>
    <font>
      <b/>
      <sz val="14"/>
      <name val="Calibri "/>
    </font>
    <font>
      <sz val="14"/>
      <name val="Century Gothic"/>
      <family val="2"/>
    </font>
    <font>
      <sz val="20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22"/>
      <name val="Arial"/>
      <family val="2"/>
    </font>
    <font>
      <sz val="22"/>
      <color theme="1"/>
      <name val="Calibri"/>
      <family val="2"/>
      <scheme val="minor"/>
    </font>
    <font>
      <sz val="22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Arial"/>
      <family val="2"/>
    </font>
    <font>
      <sz val="18"/>
      <color theme="1"/>
      <name val="Calibri"/>
      <scheme val="minor"/>
    </font>
    <font>
      <b/>
      <sz val="18"/>
      <color theme="1"/>
      <name val="Calibri"/>
      <scheme val="minor"/>
    </font>
    <font>
      <sz val="14"/>
      <name val="Calibri"/>
      <scheme val="minor"/>
    </font>
    <font>
      <sz val="14"/>
      <name val="Century Gothic"/>
    </font>
    <font>
      <sz val="12"/>
      <color theme="1"/>
      <name val="Calibri"/>
      <scheme val="minor"/>
    </font>
    <font>
      <sz val="12"/>
      <name val="Calibri"/>
      <scheme val="minor"/>
    </font>
    <font>
      <sz val="16"/>
      <color theme="1"/>
      <name val="Calibri"/>
      <scheme val="minor"/>
    </font>
    <font>
      <sz val="16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167">
    <xf numFmtId="0" fontId="0" fillId="0" borderId="0" xfId="0"/>
    <xf numFmtId="0" fontId="7" fillId="3" borderId="10" xfId="0" applyNumberFormat="1" applyFont="1" applyFill="1" applyBorder="1" applyAlignment="1" applyProtection="1">
      <alignment horizontal="left" vertical="center"/>
    </xf>
    <xf numFmtId="0" fontId="5" fillId="3" borderId="10" xfId="0" applyFont="1" applyFill="1" applyBorder="1"/>
    <xf numFmtId="0" fontId="9" fillId="3" borderId="10" xfId="0" applyFont="1" applyFill="1" applyBorder="1" applyAlignment="1">
      <alignment horizontal="left" vertical="center"/>
    </xf>
    <xf numFmtId="43" fontId="8" fillId="3" borderId="10" xfId="0" applyNumberFormat="1" applyFont="1" applyFill="1" applyBorder="1" applyAlignment="1">
      <alignment horizontal="center"/>
    </xf>
    <xf numFmtId="0" fontId="8" fillId="3" borderId="10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center"/>
    </xf>
    <xf numFmtId="0" fontId="10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0" fontId="11" fillId="0" borderId="0" xfId="2" applyFont="1" applyFill="1" applyAlignment="1">
      <alignment vertical="center"/>
    </xf>
    <xf numFmtId="0" fontId="12" fillId="0" borderId="0" xfId="2" applyFont="1" applyFill="1" applyAlignment="1">
      <alignment vertical="center"/>
    </xf>
    <xf numFmtId="0" fontId="13" fillId="0" borderId="0" xfId="2" applyFont="1" applyFill="1" applyAlignment="1">
      <alignment vertical="center"/>
    </xf>
    <xf numFmtId="0" fontId="13" fillId="0" borderId="0" xfId="2" applyFont="1" applyAlignment="1">
      <alignment vertical="center"/>
    </xf>
    <xf numFmtId="4" fontId="14" fillId="0" borderId="14" xfId="2" applyNumberFormat="1" applyFont="1" applyFill="1" applyBorder="1" applyAlignment="1">
      <alignment horizontal="left" vertical="center"/>
    </xf>
    <xf numFmtId="0" fontId="15" fillId="0" borderId="14" xfId="0" applyFont="1" applyBorder="1"/>
    <xf numFmtId="0" fontId="16" fillId="0" borderId="0" xfId="2" applyFont="1" applyFill="1" applyBorder="1" applyAlignment="1">
      <alignment vertical="center"/>
    </xf>
    <xf numFmtId="0" fontId="17" fillId="0" borderId="0" xfId="2" applyFont="1" applyFill="1" applyAlignment="1">
      <alignment vertical="center"/>
    </xf>
    <xf numFmtId="0" fontId="15" fillId="0" borderId="0" xfId="0" applyFont="1"/>
    <xf numFmtId="0" fontId="18" fillId="0" borderId="0" xfId="2" applyFont="1" applyFill="1" applyAlignment="1">
      <alignment vertical="center"/>
    </xf>
    <xf numFmtId="0" fontId="7" fillId="3" borderId="5" xfId="0" applyNumberFormat="1" applyFont="1" applyFill="1" applyBorder="1" applyAlignment="1" applyProtection="1">
      <alignment horizontal="left" vertical="center"/>
    </xf>
    <xf numFmtId="0" fontId="5" fillId="3" borderId="5" xfId="0" applyFont="1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/>
    <xf numFmtId="164" fontId="19" fillId="0" borderId="5" xfId="0" applyNumberFormat="1" applyFont="1" applyFill="1" applyBorder="1" applyAlignment="1">
      <alignment horizontal="center"/>
    </xf>
    <xf numFmtId="0" fontId="3" fillId="0" borderId="0" xfId="2" applyFont="1" applyAlignment="1">
      <alignment vertical="center"/>
    </xf>
    <xf numFmtId="164" fontId="19" fillId="0" borderId="4" xfId="0" applyNumberFormat="1" applyFont="1" applyFill="1" applyBorder="1" applyAlignment="1">
      <alignment horizontal="center"/>
    </xf>
    <xf numFmtId="14" fontId="4" fillId="0" borderId="5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 wrapText="1"/>
    </xf>
    <xf numFmtId="164" fontId="20" fillId="0" borderId="5" xfId="0" applyNumberFormat="1" applyFont="1" applyFill="1" applyBorder="1" applyAlignment="1">
      <alignment horizontal="left"/>
    </xf>
    <xf numFmtId="164" fontId="20" fillId="0" borderId="5" xfId="0" applyNumberFormat="1" applyFont="1" applyFill="1" applyBorder="1" applyAlignment="1">
      <alignment horizontal="left" vertical="center"/>
    </xf>
    <xf numFmtId="164" fontId="20" fillId="0" borderId="4" xfId="0" applyNumberFormat="1" applyFont="1" applyFill="1" applyBorder="1" applyAlignment="1">
      <alignment horizontal="left" vertical="center"/>
    </xf>
    <xf numFmtId="49" fontId="22" fillId="0" borderId="4" xfId="2" applyNumberFormat="1" applyFont="1" applyFill="1" applyBorder="1" applyAlignment="1">
      <alignment horizontal="left" vertical="center"/>
    </xf>
    <xf numFmtId="49" fontId="23" fillId="0" borderId="4" xfId="2" applyNumberFormat="1" applyFont="1" applyFill="1" applyBorder="1" applyAlignment="1">
      <alignment horizontal="left" vertical="center"/>
    </xf>
    <xf numFmtId="0" fontId="24" fillId="0" borderId="15" xfId="0" applyFont="1" applyBorder="1"/>
    <xf numFmtId="0" fontId="24" fillId="0" borderId="5" xfId="0" applyFont="1" applyBorder="1"/>
    <xf numFmtId="43" fontId="24" fillId="0" borderId="4" xfId="1" applyFont="1" applyFill="1" applyBorder="1" applyAlignment="1">
      <alignment horizontal="center"/>
    </xf>
    <xf numFmtId="43" fontId="24" fillId="0" borderId="4" xfId="1" applyFont="1" applyBorder="1"/>
    <xf numFmtId="49" fontId="24" fillId="0" borderId="4" xfId="0" applyNumberFormat="1" applyFont="1" applyFill="1" applyBorder="1" applyAlignment="1">
      <alignment horizontal="left" vertical="center"/>
    </xf>
    <xf numFmtId="4" fontId="24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 wrapText="1"/>
    </xf>
    <xf numFmtId="0" fontId="25" fillId="2" borderId="13" xfId="0" applyFont="1" applyFill="1" applyBorder="1" applyAlignment="1">
      <alignment horizontal="center" vertical="center" wrapText="1"/>
    </xf>
    <xf numFmtId="0" fontId="20" fillId="3" borderId="10" xfId="0" applyNumberFormat="1" applyFont="1" applyFill="1" applyBorder="1" applyAlignment="1" applyProtection="1">
      <alignment horizontal="left" vertical="center"/>
    </xf>
    <xf numFmtId="0" fontId="20" fillId="3" borderId="5" xfId="0" applyNumberFormat="1" applyFont="1" applyFill="1" applyBorder="1" applyAlignment="1" applyProtection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43" fontId="5" fillId="3" borderId="10" xfId="0" applyNumberFormat="1" applyFont="1" applyFill="1" applyBorder="1" applyAlignment="1">
      <alignment horizontal="center"/>
    </xf>
    <xf numFmtId="0" fontId="5" fillId="3" borderId="10" xfId="0" applyFont="1" applyFill="1" applyBorder="1" applyAlignment="1">
      <alignment horizontal="left" vertical="center"/>
    </xf>
    <xf numFmtId="164" fontId="24" fillId="0" borderId="4" xfId="0" applyNumberFormat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center" vertical="center" wrapText="1"/>
    </xf>
    <xf numFmtId="0" fontId="26" fillId="0" borderId="15" xfId="0" applyFont="1" applyBorder="1"/>
    <xf numFmtId="0" fontId="26" fillId="0" borderId="5" xfId="0" applyFont="1" applyBorder="1"/>
    <xf numFmtId="164" fontId="26" fillId="0" borderId="4" xfId="0" applyNumberFormat="1" applyFont="1" applyFill="1" applyBorder="1" applyAlignment="1">
      <alignment horizontal="center" vertical="center"/>
    </xf>
    <xf numFmtId="43" fontId="26" fillId="0" borderId="4" xfId="1" applyFont="1" applyFill="1" applyBorder="1" applyAlignment="1">
      <alignment horizontal="center"/>
    </xf>
    <xf numFmtId="43" fontId="26" fillId="0" borderId="4" xfId="1" applyFont="1" applyBorder="1"/>
    <xf numFmtId="49" fontId="26" fillId="0" borderId="4" xfId="0" applyNumberFormat="1" applyFont="1" applyFill="1" applyBorder="1" applyAlignment="1">
      <alignment horizontal="left" vertical="center"/>
    </xf>
    <xf numFmtId="4" fontId="26" fillId="0" borderId="4" xfId="0" applyNumberFormat="1" applyFont="1" applyBorder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/>
    </xf>
    <xf numFmtId="43" fontId="22" fillId="0" borderId="5" xfId="1" applyFont="1" applyBorder="1" applyAlignment="1">
      <alignment horizontal="center" vertical="center" wrapText="1"/>
    </xf>
    <xf numFmtId="43" fontId="26" fillId="0" borderId="5" xfId="1" applyFont="1" applyFill="1" applyBorder="1" applyAlignment="1">
      <alignment horizontal="center"/>
    </xf>
    <xf numFmtId="0" fontId="26" fillId="0" borderId="5" xfId="0" applyFont="1" applyBorder="1" applyAlignment="1">
      <alignment horizontal="center"/>
    </xf>
    <xf numFmtId="43" fontId="27" fillId="0" borderId="5" xfId="1" applyFont="1" applyFill="1" applyBorder="1" applyAlignment="1">
      <alignment horizontal="center" vertical="center" wrapText="1"/>
    </xf>
    <xf numFmtId="43" fontId="22" fillId="0" borderId="5" xfId="1" applyFont="1" applyFill="1" applyBorder="1" applyAlignment="1">
      <alignment horizontal="center" vertical="center" wrapText="1"/>
    </xf>
    <xf numFmtId="4" fontId="14" fillId="0" borderId="0" xfId="2" applyNumberFormat="1" applyFont="1" applyFill="1" applyBorder="1" applyAlignment="1">
      <alignment horizontal="left" vertical="center"/>
    </xf>
    <xf numFmtId="0" fontId="4" fillId="0" borderId="5" xfId="0" applyFont="1" applyFill="1" applyBorder="1"/>
    <xf numFmtId="4" fontId="4" fillId="0" borderId="5" xfId="0" applyNumberFormat="1" applyFont="1" applyFill="1" applyBorder="1"/>
    <xf numFmtId="0" fontId="0" fillId="0" borderId="0" xfId="0" applyFill="1"/>
    <xf numFmtId="0" fontId="4" fillId="0" borderId="0" xfId="0" applyFont="1"/>
    <xf numFmtId="4" fontId="4" fillId="0" borderId="7" xfId="0" applyNumberFormat="1" applyFont="1" applyFill="1" applyBorder="1"/>
    <xf numFmtId="0" fontId="13" fillId="0" borderId="17" xfId="2" applyFont="1" applyBorder="1" applyAlignment="1">
      <alignment vertical="center"/>
    </xf>
    <xf numFmtId="0" fontId="0" fillId="0" borderId="17" xfId="0" applyBorder="1"/>
    <xf numFmtId="0" fontId="29" fillId="0" borderId="0" xfId="0" applyFont="1" applyBorder="1" applyAlignment="1">
      <alignment horizontal="center"/>
    </xf>
    <xf numFmtId="0" fontId="30" fillId="0" borderId="0" xfId="2" applyFont="1" applyAlignment="1">
      <alignment vertical="center"/>
    </xf>
    <xf numFmtId="0" fontId="31" fillId="0" borderId="0" xfId="2" applyFont="1" applyAlignment="1">
      <alignment vertical="center"/>
    </xf>
    <xf numFmtId="0" fontId="31" fillId="0" borderId="0" xfId="2" applyFont="1" applyFill="1" applyAlignment="1">
      <alignment vertical="center"/>
    </xf>
    <xf numFmtId="4" fontId="0" fillId="0" borderId="0" xfId="0" applyNumberFormat="1"/>
    <xf numFmtId="0" fontId="0" fillId="0" borderId="0" xfId="0" applyFill="1" applyBorder="1"/>
    <xf numFmtId="0" fontId="28" fillId="0" borderId="0" xfId="0" applyNumberFormat="1" applyFont="1" applyFill="1" applyBorder="1" applyAlignment="1" applyProtection="1">
      <alignment horizontal="left" vertical="center"/>
    </xf>
    <xf numFmtId="4" fontId="0" fillId="0" borderId="0" xfId="0" applyNumberFormat="1" applyFill="1" applyBorder="1"/>
    <xf numFmtId="0" fontId="32" fillId="0" borderId="0" xfId="0" applyFont="1"/>
    <xf numFmtId="4" fontId="33" fillId="0" borderId="14" xfId="2" applyNumberFormat="1" applyFont="1" applyFill="1" applyBorder="1" applyAlignment="1">
      <alignment horizontal="left" vertical="center"/>
    </xf>
    <xf numFmtId="0" fontId="34" fillId="0" borderId="14" xfId="0" applyFont="1" applyBorder="1"/>
    <xf numFmtId="0" fontId="35" fillId="0" borderId="0" xfId="2" applyFont="1" applyFill="1" applyAlignment="1">
      <alignment vertical="center"/>
    </xf>
    <xf numFmtId="0" fontId="34" fillId="0" borderId="0" xfId="0" applyFont="1"/>
    <xf numFmtId="0" fontId="13" fillId="0" borderId="0" xfId="2" applyFont="1" applyBorder="1" applyAlignment="1">
      <alignment vertical="center"/>
    </xf>
    <xf numFmtId="0" fontId="0" fillId="0" borderId="0" xfId="0" applyBorder="1"/>
    <xf numFmtId="43" fontId="4" fillId="0" borderId="5" xfId="1" applyFont="1" applyFill="1" applyBorder="1"/>
    <xf numFmtId="4" fontId="32" fillId="0" borderId="0" xfId="0" applyNumberFormat="1" applyFont="1"/>
    <xf numFmtId="0" fontId="20" fillId="0" borderId="4" xfId="0" applyFont="1" applyFill="1" applyBorder="1"/>
    <xf numFmtId="4" fontId="20" fillId="0" borderId="4" xfId="0" applyNumberFormat="1" applyFont="1" applyFill="1" applyBorder="1"/>
    <xf numFmtId="43" fontId="20" fillId="0" borderId="4" xfId="1" applyFont="1" applyFill="1" applyBorder="1"/>
    <xf numFmtId="0" fontId="20" fillId="0" borderId="4" xfId="0" applyFont="1" applyFill="1" applyBorder="1" applyAlignment="1">
      <alignment horizontal="center"/>
    </xf>
    <xf numFmtId="0" fontId="20" fillId="0" borderId="6" xfId="0" applyFont="1" applyFill="1" applyBorder="1" applyAlignment="1">
      <alignment horizontal="center"/>
    </xf>
    <xf numFmtId="0" fontId="37" fillId="0" borderId="0" xfId="0" applyFont="1" applyFill="1"/>
    <xf numFmtId="0" fontId="20" fillId="0" borderId="5" xfId="0" applyFont="1" applyFill="1" applyBorder="1"/>
    <xf numFmtId="4" fontId="20" fillId="0" borderId="5" xfId="0" applyNumberFormat="1" applyFont="1" applyFill="1" applyBorder="1"/>
    <xf numFmtId="0" fontId="20" fillId="0" borderId="7" xfId="0" applyFont="1" applyFill="1" applyBorder="1" applyAlignment="1">
      <alignment horizontal="center"/>
    </xf>
    <xf numFmtId="43" fontId="20" fillId="0" borderId="5" xfId="1" applyFont="1" applyFill="1" applyBorder="1"/>
    <xf numFmtId="0" fontId="20" fillId="0" borderId="5" xfId="0" applyFont="1" applyFill="1" applyBorder="1" applyAlignment="1">
      <alignment horizontal="center"/>
    </xf>
    <xf numFmtId="4" fontId="20" fillId="0" borderId="0" xfId="0" applyNumberFormat="1" applyFont="1" applyFill="1"/>
    <xf numFmtId="0" fontId="37" fillId="0" borderId="0" xfId="0" applyFont="1"/>
    <xf numFmtId="0" fontId="4" fillId="0" borderId="4" xfId="0" applyFont="1" applyFill="1" applyBorder="1"/>
    <xf numFmtId="4" fontId="4" fillId="0" borderId="4" xfId="0" applyNumberFormat="1" applyFont="1" applyFill="1" applyBorder="1"/>
    <xf numFmtId="0" fontId="38" fillId="0" borderId="5" xfId="0" applyFont="1" applyFill="1" applyBorder="1"/>
    <xf numFmtId="164" fontId="38" fillId="0" borderId="5" xfId="0" applyNumberFormat="1" applyFont="1" applyFill="1" applyBorder="1" applyAlignment="1">
      <alignment horizontal="left"/>
    </xf>
    <xf numFmtId="4" fontId="38" fillId="0" borderId="5" xfId="0" applyNumberFormat="1" applyFont="1" applyFill="1" applyBorder="1"/>
    <xf numFmtId="0" fontId="38" fillId="0" borderId="7" xfId="0" applyFont="1" applyFill="1" applyBorder="1" applyAlignment="1">
      <alignment horizontal="center"/>
    </xf>
    <xf numFmtId="164" fontId="38" fillId="0" borderId="5" xfId="0" applyNumberFormat="1" applyFont="1" applyFill="1" applyBorder="1" applyAlignment="1">
      <alignment horizontal="left" vertical="center"/>
    </xf>
    <xf numFmtId="0" fontId="40" fillId="0" borderId="0" xfId="2" applyFont="1" applyAlignment="1">
      <alignment vertical="center"/>
    </xf>
    <xf numFmtId="0" fontId="40" fillId="0" borderId="0" xfId="2" applyFont="1" applyFill="1" applyAlignment="1">
      <alignment vertical="center"/>
    </xf>
    <xf numFmtId="0" fontId="39" fillId="0" borderId="0" xfId="0" applyFont="1" applyBorder="1"/>
    <xf numFmtId="0" fontId="0" fillId="0" borderId="0" xfId="0" applyBorder="1" applyAlignment="1">
      <alignment vertical="center"/>
    </xf>
    <xf numFmtId="43" fontId="0" fillId="0" borderId="0" xfId="1" applyFont="1" applyBorder="1"/>
    <xf numFmtId="0" fontId="4" fillId="0" borderId="3" xfId="0" applyFont="1" applyFill="1" applyBorder="1"/>
    <xf numFmtId="0" fontId="20" fillId="0" borderId="3" xfId="0" applyFont="1" applyFill="1" applyBorder="1"/>
    <xf numFmtId="0" fontId="4" fillId="0" borderId="9" xfId="0" applyFont="1" applyFill="1" applyBorder="1"/>
    <xf numFmtId="14" fontId="4" fillId="0" borderId="9" xfId="0" applyNumberFormat="1" applyFont="1" applyFill="1" applyBorder="1" applyAlignment="1">
      <alignment horizontal="center"/>
    </xf>
    <xf numFmtId="4" fontId="4" fillId="0" borderId="9" xfId="0" applyNumberFormat="1" applyFont="1" applyFill="1" applyBorder="1"/>
    <xf numFmtId="4" fontId="4" fillId="0" borderId="11" xfId="0" applyNumberFormat="1" applyFont="1" applyFill="1" applyBorder="1"/>
    <xf numFmtId="0" fontId="4" fillId="0" borderId="5" xfId="0" applyFont="1" applyFill="1" applyBorder="1" applyAlignment="1">
      <alignment horizontal="center"/>
    </xf>
    <xf numFmtId="0" fontId="38" fillId="0" borderId="5" xfId="0" applyFont="1" applyFill="1" applyBorder="1" applyAlignment="1">
      <alignment horizontal="center"/>
    </xf>
    <xf numFmtId="0" fontId="22" fillId="0" borderId="5" xfId="0" applyFont="1" applyFill="1" applyBorder="1" applyAlignment="1">
      <alignment horizontal="center" vertical="center"/>
    </xf>
    <xf numFmtId="0" fontId="41" fillId="4" borderId="8" xfId="0" applyFont="1" applyFill="1" applyBorder="1"/>
    <xf numFmtId="0" fontId="41" fillId="4" borderId="9" xfId="0" applyFont="1" applyFill="1" applyBorder="1" applyAlignment="1">
      <alignment horizontal="center"/>
    </xf>
    <xf numFmtId="0" fontId="41" fillId="4" borderId="9" xfId="0" applyFont="1" applyFill="1" applyBorder="1"/>
    <xf numFmtId="4" fontId="41" fillId="4" borderId="9" xfId="0" applyNumberFormat="1" applyFont="1" applyFill="1" applyBorder="1"/>
    <xf numFmtId="4" fontId="42" fillId="4" borderId="9" xfId="0" applyNumberFormat="1" applyFont="1" applyFill="1" applyBorder="1"/>
    <xf numFmtId="0" fontId="41" fillId="4" borderId="11" xfId="0" applyFont="1" applyFill="1" applyBorder="1"/>
    <xf numFmtId="0" fontId="43" fillId="0" borderId="5" xfId="0" applyFont="1" applyFill="1" applyBorder="1"/>
    <xf numFmtId="164" fontId="43" fillId="0" borderId="5" xfId="0" applyNumberFormat="1" applyFont="1" applyFill="1" applyBorder="1" applyAlignment="1">
      <alignment horizontal="left" vertical="center"/>
    </xf>
    <xf numFmtId="4" fontId="43" fillId="0" borderId="5" xfId="0" applyNumberFormat="1" applyFont="1" applyFill="1" applyBorder="1"/>
    <xf numFmtId="0" fontId="43" fillId="0" borderId="7" xfId="0" applyFont="1" applyFill="1" applyBorder="1" applyAlignment="1">
      <alignment horizontal="center"/>
    </xf>
    <xf numFmtId="0" fontId="44" fillId="3" borderId="5" xfId="0" applyNumberFormat="1" applyFont="1" applyFill="1" applyBorder="1" applyAlignment="1" applyProtection="1">
      <alignment horizontal="left" vertical="center"/>
    </xf>
    <xf numFmtId="4" fontId="45" fillId="3" borderId="9" xfId="0" applyNumberFormat="1" applyFont="1" applyFill="1" applyBorder="1"/>
    <xf numFmtId="4" fontId="46" fillId="3" borderId="9" xfId="0" applyNumberFormat="1" applyFont="1" applyFill="1" applyBorder="1"/>
    <xf numFmtId="0" fontId="45" fillId="3" borderId="9" xfId="0" applyFont="1" applyFill="1" applyBorder="1"/>
    <xf numFmtId="0" fontId="45" fillId="3" borderId="11" xfId="0" applyFont="1" applyFill="1" applyBorder="1"/>
    <xf numFmtId="4" fontId="20" fillId="0" borderId="5" xfId="0" applyNumberFormat="1" applyFont="1" applyFill="1" applyBorder="1" applyAlignment="1">
      <alignment horizontal="left" wrapText="1"/>
    </xf>
    <xf numFmtId="4" fontId="20" fillId="0" borderId="7" xfId="0" applyNumberFormat="1" applyFont="1" applyFill="1" applyBorder="1"/>
    <xf numFmtId="0" fontId="4" fillId="0" borderId="7" xfId="0" applyFont="1" applyFill="1" applyBorder="1"/>
    <xf numFmtId="0" fontId="4" fillId="0" borderId="0" xfId="0" applyFont="1" applyFill="1"/>
    <xf numFmtId="0" fontId="29" fillId="0" borderId="0" xfId="0" applyFont="1" applyBorder="1" applyAlignment="1"/>
    <xf numFmtId="164" fontId="43" fillId="0" borderId="5" xfId="0" applyNumberFormat="1" applyFont="1" applyFill="1" applyBorder="1" applyAlignment="1">
      <alignment horizontal="left"/>
    </xf>
    <xf numFmtId="4" fontId="43" fillId="0" borderId="5" xfId="1" applyNumberFormat="1" applyFont="1" applyFill="1" applyBorder="1"/>
    <xf numFmtId="0" fontId="47" fillId="3" borderId="5" xfId="0" applyFont="1" applyFill="1" applyBorder="1"/>
    <xf numFmtId="0" fontId="47" fillId="3" borderId="10" xfId="0" applyFont="1" applyFill="1" applyBorder="1"/>
    <xf numFmtId="43" fontId="48" fillId="3" borderId="10" xfId="0" applyNumberFormat="1" applyFont="1" applyFill="1" applyBorder="1" applyAlignment="1">
      <alignment horizontal="center"/>
    </xf>
    <xf numFmtId="0" fontId="47" fillId="3" borderId="10" xfId="0" applyFont="1" applyFill="1" applyBorder="1" applyAlignment="1">
      <alignment horizontal="center"/>
    </xf>
    <xf numFmtId="0" fontId="12" fillId="0" borderId="17" xfId="2" applyFont="1" applyFill="1" applyBorder="1" applyAlignment="1">
      <alignment vertical="center"/>
    </xf>
    <xf numFmtId="43" fontId="38" fillId="0" borderId="5" xfId="1" applyFont="1" applyFill="1" applyBorder="1"/>
    <xf numFmtId="0" fontId="37" fillId="5" borderId="0" xfId="0" applyFont="1" applyFill="1"/>
    <xf numFmtId="0" fontId="3" fillId="0" borderId="0" xfId="2" applyFont="1" applyAlignment="1">
      <alignment horizontal="center" vertical="center"/>
    </xf>
    <xf numFmtId="0" fontId="29" fillId="0" borderId="0" xfId="0" applyFont="1" applyBorder="1" applyAlignment="1">
      <alignment horizontal="center"/>
    </xf>
  </cellXfs>
  <cellStyles count="4">
    <cellStyle name="Millares" xfId="1" builtinId="3"/>
    <cellStyle name="Normal" xfId="0" builtinId="0"/>
    <cellStyle name="Normal 3" xfId="2"/>
    <cellStyle name="Normal 4 2" xfId="3"/>
  </cellStyles>
  <dxfs count="16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4" formatCode="#,##0.00"/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4" formatCode="#,##0.00"/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4" formatCode="#,##0.00"/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entury Gothic"/>
        <scheme val="none"/>
      </font>
      <numFmt numFmtId="0" formatCode="General"/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solid">
          <fgColor indexed="64"/>
          <bgColor theme="0" tint="-0.34998626667073579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none"/>
      </font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none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none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none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none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none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none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none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none"/>
      </font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  <alignment horizontal="center" vertical="center" textRotation="0" wrapText="0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entury Gothic"/>
        <scheme val="none"/>
      </font>
      <numFmt numFmtId="0" formatCode="General"/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entury Gothic"/>
        <scheme val="none"/>
      </font>
      <numFmt numFmtId="0" formatCode="General"/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fill>
        <patternFill patternType="solid">
          <fgColor rgb="FF000000"/>
          <bgColor rgb="FFA6A6A6"/>
        </patternFill>
      </fill>
    </dxf>
    <dxf>
      <border outline="0">
        <top style="medium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  <alignment horizontal="center" vertical="center" textRotation="0" wrapText="0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  <alignment horizontal="center" vertical="center" textRotation="0" wrapText="0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font>
        <strike val="0"/>
        <outline val="0"/>
        <shadow val="0"/>
        <u val="none"/>
        <vertAlign val="baseline"/>
        <name val="Calibri"/>
        <scheme val="minor"/>
      </font>
      <fill>
        <patternFill patternType="solid">
          <fgColor indexed="64"/>
          <bgColor theme="0" tint="-0.34998626667073579"/>
        </patternFill>
      </fill>
    </dxf>
    <dxf>
      <border outline="0">
        <top style="medium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 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none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none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none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entury Gothic"/>
        <scheme val="none"/>
      </font>
      <numFmt numFmtId="0" formatCode="General"/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 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entury Gothic"/>
        <scheme val="none"/>
      </font>
      <numFmt numFmtId="0" formatCode="General"/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4"/>
        <name val="Calibri 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 tint="-0.34998626667073579"/>
        </patternFill>
      </fill>
    </dxf>
    <dxf>
      <border outline="0">
        <top style="medium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fill>
        <patternFill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numFmt numFmtId="4" formatCode="#,##0.00"/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numFmt numFmtId="4" formatCode="#,##0.00"/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numFmt numFmtId="4" formatCode="#,##0.00"/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numFmt numFmtId="4" formatCode="#,##0.00"/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numFmt numFmtId="4" formatCode="#,##0.00"/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numFmt numFmtId="4" formatCode="#,##0.00"/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numFmt numFmtId="4" formatCode="#,##0.00"/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</dxf>
    <dxf>
      <border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8"/>
        <name val="Calibri"/>
      </font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414201</xdr:colOff>
      <xdr:row>0</xdr:row>
      <xdr:rowOff>149678</xdr:rowOff>
    </xdr:from>
    <xdr:to>
      <xdr:col>1</xdr:col>
      <xdr:colOff>2468666</xdr:colOff>
      <xdr:row>3</xdr:row>
      <xdr:rowOff>340179</xdr:rowOff>
    </xdr:to>
    <xdr:pic>
      <xdr:nvPicPr>
        <xdr:cNvPr id="2" name="Imagen 1" descr="C:\Users\caquino\Documents\PyD DGCP\Despacho\Cambio de Imagen\RGB-0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794" t="33333" r="29896" b="34375"/>
        <a:stretch/>
      </xdr:blipFill>
      <xdr:spPr bwMode="auto">
        <a:xfrm>
          <a:off x="1271451" y="149678"/>
          <a:ext cx="2048692" cy="133350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1563380</xdr:colOff>
      <xdr:row>0</xdr:row>
      <xdr:rowOff>0</xdr:rowOff>
    </xdr:from>
    <xdr:to>
      <xdr:col>13</xdr:col>
      <xdr:colOff>3589</xdr:colOff>
      <xdr:row>3</xdr:row>
      <xdr:rowOff>275579</xdr:rowOff>
    </xdr:to>
    <xdr:pic>
      <xdr:nvPicPr>
        <xdr:cNvPr id="3" name="Picture 1024" descr="http://4.bp.blogspot.com/-VgjrKV3Ph48/TsJK08tW8MI/AAAAAAAAFTo/WQPFCzb6N7w/s1600/haciendadominicana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EDEEF2"/>
            </a:clrFrom>
            <a:clrTo>
              <a:srgbClr val="EDEEF2">
                <a:alpha val="0"/>
              </a:srgbClr>
            </a:clrTo>
          </a:clrChange>
        </a:blip>
        <a:srcRect l="9091" t="8265" r="10489" b="7438"/>
        <a:stretch/>
      </xdr:blipFill>
      <xdr:spPr bwMode="auto">
        <a:xfrm>
          <a:off x="23511701" y="0"/>
          <a:ext cx="1675122" cy="14185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985701</xdr:colOff>
      <xdr:row>0</xdr:row>
      <xdr:rowOff>54428</xdr:rowOff>
    </xdr:from>
    <xdr:to>
      <xdr:col>1</xdr:col>
      <xdr:colOff>3143051</xdr:colOff>
      <xdr:row>6</xdr:row>
      <xdr:rowOff>40</xdr:rowOff>
    </xdr:to>
    <xdr:pic>
      <xdr:nvPicPr>
        <xdr:cNvPr id="2" name="Imagen 1" descr="C:\Users\caquino\Documents\PyD DGCP\Despacho\Cambio de Imagen\RGB-01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794" t="33333" r="29896" b="34375"/>
        <a:stretch/>
      </xdr:blipFill>
      <xdr:spPr bwMode="auto">
        <a:xfrm>
          <a:off x="1915341" y="54428"/>
          <a:ext cx="2143496" cy="131721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13</xdr:col>
      <xdr:colOff>760557</xdr:colOff>
      <xdr:row>0</xdr:row>
      <xdr:rowOff>1</xdr:rowOff>
    </xdr:from>
    <xdr:to>
      <xdr:col>14</xdr:col>
      <xdr:colOff>467591</xdr:colOff>
      <xdr:row>4</xdr:row>
      <xdr:rowOff>224357</xdr:rowOff>
    </xdr:to>
    <xdr:pic>
      <xdr:nvPicPr>
        <xdr:cNvPr id="3" name="Picture 1024" descr="http://4.bp.blogspot.com/-VgjrKV3Ph48/TsJK08tW8MI/AAAAAAAAFTo/WQPFCzb6N7w/s1600/haciendadominicana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EDEEF2"/>
            </a:clrFrom>
            <a:clrTo>
              <a:srgbClr val="EDEEF2">
                <a:alpha val="0"/>
              </a:srgbClr>
            </a:clrTo>
          </a:clrChange>
        </a:blip>
        <a:srcRect l="9091" t="8265" r="10489" b="7438"/>
        <a:stretch/>
      </xdr:blipFill>
      <xdr:spPr bwMode="auto">
        <a:xfrm>
          <a:off x="31171284" y="1"/>
          <a:ext cx="1923761" cy="133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2087699</xdr:colOff>
      <xdr:row>6</xdr:row>
      <xdr:rowOff>95251</xdr:rowOff>
    </xdr:to>
    <xdr:pic>
      <xdr:nvPicPr>
        <xdr:cNvPr id="2" name="Imagen 1" descr="C:\Users\caquino\Documents\PyD DGCP\Despacho\Cambio de Imagen\RGB-01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794" t="33333" r="29896" b="34375"/>
        <a:stretch/>
      </xdr:blipFill>
      <xdr:spPr bwMode="auto">
        <a:xfrm>
          <a:off x="214175" y="1"/>
          <a:ext cx="2087699" cy="1587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95250</xdr:colOff>
      <xdr:row>6</xdr:row>
      <xdr:rowOff>101671</xdr:rowOff>
    </xdr:to>
    <xdr:pic>
      <xdr:nvPicPr>
        <xdr:cNvPr id="3" name="Picture 1024" descr="http://4.bp.blogspot.com/-VgjrKV3Ph48/TsJK08tW8MI/AAAAAAAAFTo/WQPFCzb6N7w/s1600/haciendadominicana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EDEEF2"/>
            </a:clrFrom>
            <a:clrTo>
              <a:srgbClr val="EDEEF2">
                <a:alpha val="0"/>
              </a:srgbClr>
            </a:clrTo>
          </a:clrChange>
        </a:blip>
        <a:srcRect l="9091" t="8265" r="10489" b="7438"/>
        <a:stretch/>
      </xdr:blipFill>
      <xdr:spPr bwMode="auto">
        <a:xfrm>
          <a:off x="24288751" y="0"/>
          <a:ext cx="857250" cy="15939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214176</xdr:colOff>
      <xdr:row>1</xdr:row>
      <xdr:rowOff>0</xdr:rowOff>
    </xdr:from>
    <xdr:to>
      <xdr:col>1</xdr:col>
      <xdr:colOff>496660</xdr:colOff>
      <xdr:row>6</xdr:row>
      <xdr:rowOff>172356</xdr:rowOff>
    </xdr:to>
    <xdr:pic>
      <xdr:nvPicPr>
        <xdr:cNvPr id="2" name="Imagen 1" descr="C:\Users\caquino\Documents\PyD DGCP\Despacho\Cambio de Imagen\RGB-01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794" t="33333" r="29896" b="34375"/>
        <a:stretch/>
      </xdr:blipFill>
      <xdr:spPr bwMode="auto">
        <a:xfrm>
          <a:off x="214176" y="0"/>
          <a:ext cx="1357449" cy="146775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13</xdr:col>
      <xdr:colOff>160483</xdr:colOff>
      <xdr:row>1</xdr:row>
      <xdr:rowOff>0</xdr:rowOff>
    </xdr:from>
    <xdr:to>
      <xdr:col>13</xdr:col>
      <xdr:colOff>1412421</xdr:colOff>
      <xdr:row>6</xdr:row>
      <xdr:rowOff>95757</xdr:rowOff>
    </xdr:to>
    <xdr:pic>
      <xdr:nvPicPr>
        <xdr:cNvPr id="3" name="Picture 1024" descr="http://4.bp.blogspot.com/-VgjrKV3Ph48/TsJK08tW8MI/AAAAAAAAFTo/WQPFCzb6N7w/s1600/haciendadominicana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EDEEF2"/>
            </a:clrFrom>
            <a:clrTo>
              <a:srgbClr val="EDEEF2">
                <a:alpha val="0"/>
              </a:srgbClr>
            </a:clrTo>
          </a:clrChange>
        </a:blip>
        <a:srcRect l="9091" t="8265" r="10489" b="7438"/>
        <a:stretch/>
      </xdr:blipFill>
      <xdr:spPr bwMode="auto">
        <a:xfrm>
          <a:off x="10066483" y="0"/>
          <a:ext cx="1249217" cy="13911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214175</xdr:colOff>
      <xdr:row>0</xdr:row>
      <xdr:rowOff>1</xdr:rowOff>
    </xdr:from>
    <xdr:to>
      <xdr:col>1</xdr:col>
      <xdr:colOff>1381124</xdr:colOff>
      <xdr:row>6</xdr:row>
      <xdr:rowOff>95251</xdr:rowOff>
    </xdr:to>
    <xdr:pic>
      <xdr:nvPicPr>
        <xdr:cNvPr id="2" name="Imagen 1" descr="C:\Users\caquino\Documents\PyD DGCP\Despacho\Cambio de Imagen\RGB-01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794" t="33333" r="29896" b="34375"/>
        <a:stretch/>
      </xdr:blipFill>
      <xdr:spPr bwMode="auto">
        <a:xfrm>
          <a:off x="214175" y="1"/>
          <a:ext cx="2090874" cy="15811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158751</xdr:colOff>
      <xdr:row>0</xdr:row>
      <xdr:rowOff>0</xdr:rowOff>
    </xdr:from>
    <xdr:to>
      <xdr:col>12</xdr:col>
      <xdr:colOff>1016001</xdr:colOff>
      <xdr:row>6</xdr:row>
      <xdr:rowOff>101671</xdr:rowOff>
    </xdr:to>
    <xdr:pic>
      <xdr:nvPicPr>
        <xdr:cNvPr id="3" name="Picture 1024" descr="http://4.bp.blogspot.com/-VgjrKV3Ph48/TsJK08tW8MI/AAAAAAAAFTo/WQPFCzb6N7w/s1600/haciendadominicana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EDEEF2"/>
            </a:clrFrom>
            <a:clrTo>
              <a:srgbClr val="EDEEF2">
                <a:alpha val="0"/>
              </a:srgbClr>
            </a:clrTo>
          </a:clrChange>
        </a:blip>
        <a:srcRect l="9091" t="8265" r="10489" b="7438"/>
        <a:stretch/>
      </xdr:blipFill>
      <xdr:spPr bwMode="auto">
        <a:xfrm>
          <a:off x="26342976" y="0"/>
          <a:ext cx="857250" cy="15875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3" name="Tabla4" displayName="Tabla4" ref="A6:N140" totalsRowCount="1" headerRowDxfId="158" dataDxfId="156" totalsRowDxfId="154" headerRowBorderDxfId="157" tableBorderDxfId="155" totalsRowBorderDxfId="153">
  <autoFilter ref="A6:N139"/>
  <tableColumns count="14">
    <tableColumn id="16" name="No." dataDxfId="152" totalsRowDxfId="151"/>
    <tableColumn id="1" name="Empleado" totalsRowLabel="TOTAL GENERAL" dataDxfId="150" totalsRowDxfId="149"/>
    <tableColumn id="2" name="Departamento" dataDxfId="148" totalsRowDxfId="147"/>
    <tableColumn id="3" name="Cargo" dataDxfId="146" totalsRowDxfId="145"/>
    <tableColumn id="4" name="Fecha _x000a_de_x000a_ Ingreso" dataDxfId="144" totalsRowDxfId="143"/>
    <tableColumn id="5" name="Sueldo Bruto_x000a_(RD$)" totalsRowFunction="sum" dataDxfId="142" totalsRowDxfId="141"/>
    <tableColumn id="9" name="ISR_x000a_(Ley 11-92)_x000a_(1*)" totalsRowFunction="sum" dataDxfId="140" totalsRowDxfId="139"/>
    <tableColumn id="8" name="Seguro _x000a_de Pensión _x000a_(2.87%) _x000a_ (2*)" totalsRowFunction="sum" dataDxfId="138" totalsRowDxfId="137"/>
    <tableColumn id="10" name="Seguro _x000a_de Salud (3.04%)_x000a_ (3*)" totalsRowFunction="sum" dataDxfId="136" totalsRowDxfId="135"/>
    <tableColumn id="11" name="Otros _x000a_Descuentos" totalsRowFunction="sum" dataDxfId="134" totalsRowDxfId="133"/>
    <tableColumn id="12" name="Total _x000a_de _x000a_Descuento" totalsRowFunction="sum" dataDxfId="132" totalsRowDxfId="131"/>
    <tableColumn id="13" name="Neto" totalsRowFunction="sum" dataDxfId="130" totalsRowDxfId="129"/>
    <tableColumn id="14" name="Tipo _x000a_de Empleado" dataDxfId="128" totalsRowDxfId="127"/>
    <tableColumn id="15" name="sexo" totalsRowFunction="count" dataDxfId="126" totalsRowDxfId="125"/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id="1" name="Tabla1" displayName="Tabla1" ref="A7:O147" totalsRowCount="1" headerRowDxfId="124" dataDxfId="122" totalsRowDxfId="120" headerRowBorderDxfId="123" tableBorderDxfId="121" totalsRowBorderDxfId="119">
  <autoFilter ref="A7:O146"/>
  <tableColumns count="15">
    <tableColumn id="1" name=" No." dataDxfId="118" totalsRowDxfId="14"/>
    <tableColumn id="2" name="Empleado" totalsRowLabel="TOTAL GENERAL" dataDxfId="117" totalsRowDxfId="13"/>
    <tableColumn id="3" name="Departamento" dataDxfId="116" totalsRowDxfId="12"/>
    <tableColumn id="4" name="Cargo" dataDxfId="115" totalsRowDxfId="11"/>
    <tableColumn id="5" name="Fecha de _x000a_inicio Temporalidad" dataDxfId="114" totalsRowDxfId="10"/>
    <tableColumn id="15" name="Fecha de finalización Temporalidad _x000a_" dataDxfId="113" totalsRowDxfId="9"/>
    <tableColumn id="6" name="Sueldo Bruto_x000a_(RD$)" totalsRowFunction="sum" dataDxfId="112" totalsRowDxfId="8"/>
    <tableColumn id="8" name="ISR_x000a_(Ley 11-92)_x000a_(1*)" totalsRowFunction="sum" dataDxfId="111" totalsRowDxfId="7"/>
    <tableColumn id="7" name="Seguro _x000a_de Pensión _x000a_(2.87%)  _x000a_(2*)" totalsRowFunction="sum" dataDxfId="110" totalsRowDxfId="6"/>
    <tableColumn id="9" name="Seguro _x000a_de Salud _x000a_(3.04%)_x000a_ (3*)" totalsRowFunction="sum" dataDxfId="109" totalsRowDxfId="5"/>
    <tableColumn id="10" name="Otros_x000a_ Descuentos" totalsRowFunction="sum" dataDxfId="108" totalsRowDxfId="4"/>
    <tableColumn id="11" name="Total de _x000a_Descuentos" totalsRowFunction="sum" dataDxfId="107" totalsRowDxfId="3">
      <calculatedColumnFormula>+Tabla1[[#This Row],[ISR
(Ley 11-92)
(1*)]]+Tabla1[[#This Row],[Seguro 
de Pensión 
(2.87%)  
(2*)]]+Tabla1[[#This Row],[Seguro 
de Salud 
(3.04%)
 (3*)]]+Tabla1[[#This Row],[Otros
 Descuentos]]</calculatedColumnFormula>
    </tableColumn>
    <tableColumn id="12" name="Sueldo_x000a_Neto_x000a_(RD$)" totalsRowFunction="sum" dataDxfId="106" totalsRowDxfId="2">
      <calculatedColumnFormula>+Tabla1[[#This Row],[Sueldo Bruto
(RD$)]]-Tabla1[[#This Row],[Total de 
Descuentos]]</calculatedColumnFormula>
    </tableColumn>
    <tableColumn id="13" name="Tipo de empleado" dataDxfId="105" totalsRowDxfId="1"/>
    <tableColumn id="14" name="sexo" totalsRowFunction="count" dataDxfId="104" totalsRowDxfId="0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id="4" name="Tabla25" displayName="Tabla25" ref="A8:H27" totalsRowCount="1" headerRowDxfId="103" dataDxfId="101" totalsRowDxfId="99" headerRowBorderDxfId="102" tableBorderDxfId="100">
  <autoFilter ref="A8:H26"/>
  <tableColumns count="8">
    <tableColumn id="2" name="Empleado" totalsRowLabel="TOTAL GENERAL" dataDxfId="98" totalsRowDxfId="97"/>
    <tableColumn id="1" name="Rango" dataDxfId="96" totalsRowDxfId="95"/>
    <tableColumn id="3" name="Departamento" dataDxfId="94" totalsRowDxfId="93"/>
    <tableColumn id="4" name="Cargo" dataDxfId="92" totalsRowDxfId="91"/>
    <tableColumn id="7" name="Sueldo Bruto_x000a_(RD$)" totalsRowFunction="sum" dataDxfId="90" totalsRowDxfId="89" dataCellStyle="Millares"/>
    <tableColumn id="8" name="ISR_x000a_(Ley 11-92)_x000a_(1*)" totalsRowFunction="sum" dataDxfId="88" totalsRowDxfId="87" dataCellStyle="Millares"/>
    <tableColumn id="13" name="Sueldo_x000a_Neto_x000a_(RD$)" totalsRowFunction="sum" dataDxfId="86" totalsRowDxfId="85" dataCellStyle="Millares">
      <calculatedColumnFormula>+Tabla25[[#This Row],[Sueldo Bruto
(RD$)]]-Tabla25[[#This Row],[ISR
(Ley 11-92)
(1*)]]</calculatedColumnFormula>
    </tableColumn>
    <tableColumn id="15" name="sexo" dataDxfId="84" totalsRowDxfId="83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id="2" name="Tabla2" displayName="Tabla2" ref="A8:O10" totalsRowCount="1" headerRowDxfId="82" dataDxfId="80" totalsRowDxfId="78" headerRowBorderDxfId="81" tableBorderDxfId="79">
  <autoFilter ref="A8:O9"/>
  <tableColumns count="15">
    <tableColumn id="1" name=" No." dataDxfId="77" totalsRowDxfId="76" dataCellStyle="Normal 3"/>
    <tableColumn id="2" name="Empleado" totalsRowLabel="TOTAL GENERAL" dataDxfId="75" totalsRowDxfId="74"/>
    <tableColumn id="3" name="Departamento" dataDxfId="73" totalsRowDxfId="72"/>
    <tableColumn id="4" name="Cargo" dataDxfId="71" totalsRowDxfId="70"/>
    <tableColumn id="5" name="Fecha de _x000a_inicio peiodo de prueba" dataDxfId="69" totalsRowDxfId="68"/>
    <tableColumn id="6" name="Fecha de _x000a_Termino de periodo de prueba " dataDxfId="67" totalsRowDxfId="66"/>
    <tableColumn id="7" name="Sueldo Bruto_x000a_(RD$)" totalsRowFunction="sum" dataDxfId="65" totalsRowDxfId="64" dataCellStyle="Millares"/>
    <tableColumn id="8" name="ISR_x000a_(Ley 11-92)_x000a_(1*)" totalsRowFunction="sum" dataDxfId="63" totalsRowDxfId="62" dataCellStyle="Millares"/>
    <tableColumn id="9" name="Seguro _x000a_de Pensión _x000a_(2.87%)  _x000a_(2*)" totalsRowFunction="sum" dataDxfId="61" totalsRowDxfId="60" dataCellStyle="Millares"/>
    <tableColumn id="10" name="Seguro _x000a_de Salud _x000a_(3.04%)_x000a_ (3*)" totalsRowFunction="sum" dataDxfId="59" totalsRowDxfId="58" dataCellStyle="Millares"/>
    <tableColumn id="11" name="Otros_x000a_ Descuentos" totalsRowFunction="sum" dataDxfId="57" totalsRowDxfId="56" dataCellStyle="Millares"/>
    <tableColumn id="12" name="Total de _x000a_Descuentos" totalsRowFunction="sum" dataDxfId="55" totalsRowDxfId="54" dataCellStyle="Millares"/>
    <tableColumn id="13" name="Sueldo_x000a_Neto_x000a_(RD$)" totalsRowFunction="sum" dataDxfId="53" totalsRowDxfId="52" dataCellStyle="Millares"/>
    <tableColumn id="14" name="Tipo de empleado" dataDxfId="51" totalsRowDxfId="50"/>
    <tableColumn id="15" name="sexo" dataDxfId="49" totalsRowDxfId="48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256" displayName="Tabla256" ref="A8:N10" totalsRowCount="1" headerRowDxfId="47" dataDxfId="45" totalsRowDxfId="43" headerRowBorderDxfId="46" tableBorderDxfId="44">
  <autoFilter ref="A8:N9"/>
  <tableColumns count="14">
    <tableColumn id="1" name=" No." dataDxfId="42" totalsRowDxfId="41" dataCellStyle="Normal 3"/>
    <tableColumn id="2" name="Empleado" totalsRowLabel="TOTAL GENERAL" dataDxfId="40" totalsRowDxfId="39"/>
    <tableColumn id="3" name="Departamento" dataDxfId="38" totalsRowDxfId="37"/>
    <tableColumn id="4" name="Cargo" dataDxfId="36" totalsRowDxfId="35"/>
    <tableColumn id="5" name="Fecha de _x000a_inicio Ingreso" dataDxfId="34" totalsRowDxfId="33"/>
    <tableColumn id="7" name="Sueldo Bruto_x000a_(RD$)" totalsRowFunction="sum" dataDxfId="32" totalsRowDxfId="31" dataCellStyle="Millares"/>
    <tableColumn id="8" name="ISR_x000a_(Ley 11-92)_x000a_(1*)" totalsRowFunction="sum" dataDxfId="30" totalsRowDxfId="29" dataCellStyle="Millares"/>
    <tableColumn id="9" name="Seguro _x000a_de Pensión _x000a_(2.87%)  _x000a_(2*)" totalsRowFunction="sum" dataDxfId="28" totalsRowDxfId="27" dataCellStyle="Millares"/>
    <tableColumn id="10" name="Seguro _x000a_de Salud _x000a_(3.04%)_x000a_ (3*)" totalsRowFunction="sum" dataDxfId="26" totalsRowDxfId="25" dataCellStyle="Millares"/>
    <tableColumn id="11" name="Otros_x000a_ Descuentos" totalsRowFunction="sum" dataDxfId="24" totalsRowDxfId="23" dataCellStyle="Millares"/>
    <tableColumn id="12" name="Total de _x000a_Descuentos" totalsRowFunction="sum" dataDxfId="22" totalsRowDxfId="21" dataCellStyle="Millares"/>
    <tableColumn id="13" name="Sueldo_x000a_Neto_x000a_(RD$)" totalsRowFunction="sum" dataDxfId="20" totalsRowDxfId="19" dataCellStyle="Millares"/>
    <tableColumn id="14" name="Tipo de _x000a_empleado" dataDxfId="18" totalsRowDxfId="17"/>
    <tableColumn id="15" name="sexo" dataDxfId="16" totalsRowDxfId="15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62"/>
  <sheetViews>
    <sheetView zoomScale="55" zoomScaleNormal="55" workbookViewId="0">
      <selection activeCell="C9" sqref="C9"/>
    </sheetView>
  </sheetViews>
  <sheetFormatPr baseColWidth="10" defaultRowHeight="30" customHeight="1"/>
  <cols>
    <col min="1" max="1" width="15.42578125" customWidth="1"/>
    <col min="2" max="2" width="59.42578125" bestFit="1" customWidth="1"/>
    <col min="3" max="3" width="133.85546875" bestFit="1" customWidth="1"/>
    <col min="4" max="4" width="49.42578125" bestFit="1" customWidth="1"/>
    <col min="5" max="5" width="20.140625" bestFit="1" customWidth="1"/>
    <col min="6" max="6" width="26.42578125" bestFit="1" customWidth="1"/>
    <col min="7" max="7" width="24.5703125" bestFit="1" customWidth="1"/>
    <col min="8" max="8" width="23.7109375" bestFit="1" customWidth="1"/>
    <col min="9" max="9" width="26.7109375" customWidth="1"/>
    <col min="10" max="10" width="24.85546875" bestFit="1" customWidth="1"/>
    <col min="11" max="11" width="23.5703125" bestFit="1" customWidth="1"/>
    <col min="12" max="12" width="20.42578125" bestFit="1" customWidth="1"/>
    <col min="13" max="13" width="49.7109375" customWidth="1"/>
    <col min="14" max="14" width="11.7109375" bestFit="1" customWidth="1"/>
  </cols>
  <sheetData>
    <row r="1" spans="1:15" ht="30" customHeight="1">
      <c r="A1" s="165" t="s">
        <v>0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25"/>
    </row>
    <row r="2" spans="1:15" ht="30" customHeight="1">
      <c r="A2" s="165" t="s">
        <v>633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25"/>
    </row>
    <row r="5" spans="1:15" ht="30" customHeight="1" thickBot="1"/>
    <row r="6" spans="1:15" ht="83.25" customHeight="1" thickBot="1">
      <c r="A6" s="28" t="s">
        <v>494</v>
      </c>
      <c r="B6" s="28" t="s">
        <v>2</v>
      </c>
      <c r="C6" s="28" t="s">
        <v>3</v>
      </c>
      <c r="D6" s="28" t="s">
        <v>4</v>
      </c>
      <c r="E6" s="29" t="s">
        <v>308</v>
      </c>
      <c r="F6" s="29" t="s">
        <v>5</v>
      </c>
      <c r="G6" s="29" t="s">
        <v>6</v>
      </c>
      <c r="H6" s="29" t="s">
        <v>512</v>
      </c>
      <c r="I6" s="30" t="s">
        <v>309</v>
      </c>
      <c r="J6" s="31" t="s">
        <v>310</v>
      </c>
      <c r="K6" s="31" t="s">
        <v>311</v>
      </c>
      <c r="L6" s="32" t="s">
        <v>312</v>
      </c>
      <c r="M6" s="31" t="s">
        <v>313</v>
      </c>
      <c r="N6" s="33" t="s">
        <v>13</v>
      </c>
    </row>
    <row r="7" spans="1:15" s="80" customFormat="1" ht="39.950000000000003" customHeight="1">
      <c r="A7" s="127" t="s">
        <v>14</v>
      </c>
      <c r="B7" s="115" t="s">
        <v>314</v>
      </c>
      <c r="C7" s="115" t="s">
        <v>16</v>
      </c>
      <c r="D7" s="115" t="s">
        <v>315</v>
      </c>
      <c r="E7" s="26">
        <v>44059</v>
      </c>
      <c r="F7" s="116">
        <v>285000</v>
      </c>
      <c r="G7" s="116">
        <v>56552.04</v>
      </c>
      <c r="H7" s="116">
        <v>8179.5</v>
      </c>
      <c r="I7" s="79">
        <v>4943.8</v>
      </c>
      <c r="J7" s="78">
        <v>25</v>
      </c>
      <c r="K7" s="79">
        <v>69700.34</v>
      </c>
      <c r="L7" s="79">
        <v>215299.66</v>
      </c>
      <c r="M7" s="79" t="s">
        <v>316</v>
      </c>
      <c r="N7" s="82" t="s">
        <v>35</v>
      </c>
    </row>
    <row r="8" spans="1:15" ht="39.950000000000003" customHeight="1">
      <c r="A8" s="127" t="s">
        <v>20</v>
      </c>
      <c r="B8" s="78" t="s">
        <v>317</v>
      </c>
      <c r="C8" s="78" t="s">
        <v>16</v>
      </c>
      <c r="D8" s="78" t="s">
        <v>318</v>
      </c>
      <c r="E8" s="24">
        <v>44060</v>
      </c>
      <c r="F8" s="79">
        <v>245000</v>
      </c>
      <c r="G8" s="79">
        <v>46839.040000000001</v>
      </c>
      <c r="H8" s="79">
        <v>7031.5</v>
      </c>
      <c r="I8" s="79">
        <v>4943.8</v>
      </c>
      <c r="J8" s="78">
        <v>25</v>
      </c>
      <c r="K8" s="79">
        <v>58839.34</v>
      </c>
      <c r="L8" s="79">
        <v>186160.66</v>
      </c>
      <c r="M8" s="79" t="s">
        <v>316</v>
      </c>
      <c r="N8" s="82" t="s">
        <v>19</v>
      </c>
    </row>
    <row r="9" spans="1:15" ht="39.950000000000003" customHeight="1">
      <c r="A9" s="127" t="s">
        <v>23</v>
      </c>
      <c r="B9" s="78" t="s">
        <v>319</v>
      </c>
      <c r="C9" s="78" t="s">
        <v>16</v>
      </c>
      <c r="D9" s="78" t="s">
        <v>318</v>
      </c>
      <c r="E9" s="24">
        <v>44060</v>
      </c>
      <c r="F9" s="79">
        <v>245000</v>
      </c>
      <c r="G9" s="79">
        <v>46460.93</v>
      </c>
      <c r="H9" s="79">
        <v>7031.5</v>
      </c>
      <c r="I9" s="79">
        <v>4943.8</v>
      </c>
      <c r="J9" s="79">
        <f>25+1512.45</f>
        <v>1537.45</v>
      </c>
      <c r="K9" s="79">
        <v>59973.68</v>
      </c>
      <c r="L9" s="79">
        <v>185026.32</v>
      </c>
      <c r="M9" s="79" t="s">
        <v>316</v>
      </c>
      <c r="N9" s="82" t="s">
        <v>19</v>
      </c>
    </row>
    <row r="10" spans="1:15" ht="39.950000000000003" customHeight="1">
      <c r="A10" s="127" t="s">
        <v>25</v>
      </c>
      <c r="B10" s="78" t="s">
        <v>320</v>
      </c>
      <c r="C10" s="78" t="s">
        <v>16</v>
      </c>
      <c r="D10" s="78" t="s">
        <v>321</v>
      </c>
      <c r="E10" s="24">
        <v>44206</v>
      </c>
      <c r="F10" s="79">
        <v>150000</v>
      </c>
      <c r="G10" s="100">
        <v>23866.62</v>
      </c>
      <c r="H10" s="79">
        <v>4305</v>
      </c>
      <c r="I10" s="79">
        <v>4560</v>
      </c>
      <c r="J10" s="78">
        <v>25</v>
      </c>
      <c r="K10" s="79">
        <v>32756.62</v>
      </c>
      <c r="L10" s="79">
        <v>117243.38</v>
      </c>
      <c r="M10" s="79" t="s">
        <v>322</v>
      </c>
      <c r="N10" s="82" t="s">
        <v>35</v>
      </c>
    </row>
    <row r="11" spans="1:15" ht="39.950000000000003" customHeight="1">
      <c r="A11" s="127" t="s">
        <v>27</v>
      </c>
      <c r="B11" s="78" t="s">
        <v>323</v>
      </c>
      <c r="C11" s="78" t="s">
        <v>16</v>
      </c>
      <c r="D11" s="78" t="s">
        <v>321</v>
      </c>
      <c r="E11" s="24">
        <v>44685</v>
      </c>
      <c r="F11" s="79">
        <v>130000</v>
      </c>
      <c r="G11" s="79">
        <v>19162.12</v>
      </c>
      <c r="H11" s="79">
        <v>3731</v>
      </c>
      <c r="I11" s="79">
        <v>3952</v>
      </c>
      <c r="J11" s="78">
        <v>25</v>
      </c>
      <c r="K11" s="79">
        <v>26870.12</v>
      </c>
      <c r="L11" s="79">
        <v>103129.88</v>
      </c>
      <c r="M11" s="79" t="s">
        <v>322</v>
      </c>
      <c r="N11" s="82" t="s">
        <v>35</v>
      </c>
    </row>
    <row r="12" spans="1:15" ht="39.950000000000003" customHeight="1">
      <c r="A12" s="127" t="s">
        <v>29</v>
      </c>
      <c r="B12" s="78" t="s">
        <v>324</v>
      </c>
      <c r="C12" s="78" t="s">
        <v>16</v>
      </c>
      <c r="D12" s="78" t="s">
        <v>325</v>
      </c>
      <c r="E12" s="24">
        <v>44060</v>
      </c>
      <c r="F12" s="79">
        <v>150000</v>
      </c>
      <c r="G12" s="79">
        <v>23866.62</v>
      </c>
      <c r="H12" s="79">
        <v>4305</v>
      </c>
      <c r="I12" s="79">
        <v>4560</v>
      </c>
      <c r="J12" s="78">
        <v>25</v>
      </c>
      <c r="K12" s="79">
        <v>32756.62</v>
      </c>
      <c r="L12" s="79">
        <v>117243.38</v>
      </c>
      <c r="M12" s="79" t="s">
        <v>322</v>
      </c>
      <c r="N12" s="82" t="s">
        <v>35</v>
      </c>
    </row>
    <row r="13" spans="1:15" ht="39.950000000000003" customHeight="1">
      <c r="A13" s="127" t="s">
        <v>31</v>
      </c>
      <c r="B13" s="78" t="s">
        <v>329</v>
      </c>
      <c r="C13" s="78" t="s">
        <v>16</v>
      </c>
      <c r="D13" s="78" t="s">
        <v>330</v>
      </c>
      <c r="E13" s="24">
        <v>44060</v>
      </c>
      <c r="F13" s="79">
        <v>110000</v>
      </c>
      <c r="G13" s="79">
        <v>14457.62</v>
      </c>
      <c r="H13" s="79">
        <v>3157</v>
      </c>
      <c r="I13" s="79">
        <v>3344</v>
      </c>
      <c r="J13" s="78">
        <v>25</v>
      </c>
      <c r="K13" s="79">
        <v>20983.62</v>
      </c>
      <c r="L13" s="79">
        <v>89016.38</v>
      </c>
      <c r="M13" s="151" t="s">
        <v>322</v>
      </c>
      <c r="N13" s="152" t="s">
        <v>19</v>
      </c>
    </row>
    <row r="14" spans="1:15" ht="39.950000000000003" customHeight="1">
      <c r="A14" s="127" t="s">
        <v>33</v>
      </c>
      <c r="B14" s="78" t="s">
        <v>331</v>
      </c>
      <c r="C14" s="78" t="s">
        <v>16</v>
      </c>
      <c r="D14" s="78" t="s">
        <v>332</v>
      </c>
      <c r="E14" s="24">
        <v>38384</v>
      </c>
      <c r="F14" s="79">
        <v>100000</v>
      </c>
      <c r="G14" s="79">
        <v>12105.37</v>
      </c>
      <c r="H14" s="79">
        <v>2870</v>
      </c>
      <c r="I14" s="79">
        <v>3040</v>
      </c>
      <c r="J14" s="78">
        <v>25</v>
      </c>
      <c r="K14" s="79">
        <v>18040.37</v>
      </c>
      <c r="L14" s="79">
        <v>81959.63</v>
      </c>
      <c r="M14" s="79" t="s">
        <v>333</v>
      </c>
      <c r="N14" s="82" t="s">
        <v>19</v>
      </c>
    </row>
    <row r="15" spans="1:15" ht="39.950000000000003" customHeight="1">
      <c r="A15" s="127" t="s">
        <v>36</v>
      </c>
      <c r="B15" s="78" t="s">
        <v>334</v>
      </c>
      <c r="C15" s="78" t="s">
        <v>16</v>
      </c>
      <c r="D15" s="78" t="s">
        <v>22</v>
      </c>
      <c r="E15" s="24">
        <v>44205</v>
      </c>
      <c r="F15" s="79">
        <v>80000</v>
      </c>
      <c r="G15" s="79">
        <v>7400.87</v>
      </c>
      <c r="H15" s="79">
        <v>2296</v>
      </c>
      <c r="I15" s="79">
        <v>2432</v>
      </c>
      <c r="J15" s="78">
        <v>25</v>
      </c>
      <c r="K15" s="79">
        <v>12153.87</v>
      </c>
      <c r="L15" s="79">
        <v>67846.13</v>
      </c>
      <c r="M15" s="79" t="s">
        <v>333</v>
      </c>
      <c r="N15" s="82" t="s">
        <v>19</v>
      </c>
    </row>
    <row r="16" spans="1:15" ht="39.950000000000003" customHeight="1">
      <c r="A16" s="127" t="s">
        <v>39</v>
      </c>
      <c r="B16" s="78" t="s">
        <v>335</v>
      </c>
      <c r="C16" s="78" t="s">
        <v>16</v>
      </c>
      <c r="D16" s="78" t="s">
        <v>22</v>
      </c>
      <c r="E16" s="24">
        <v>43010</v>
      </c>
      <c r="F16" s="79">
        <v>80000</v>
      </c>
      <c r="G16" s="79">
        <v>7400.87</v>
      </c>
      <c r="H16" s="79">
        <v>2296</v>
      </c>
      <c r="I16" s="79">
        <v>2432</v>
      </c>
      <c r="J16" s="100">
        <v>4025</v>
      </c>
      <c r="K16" s="79">
        <v>16153.87</v>
      </c>
      <c r="L16" s="79">
        <v>63846.13</v>
      </c>
      <c r="M16" s="79" t="s">
        <v>328</v>
      </c>
      <c r="N16" s="82" t="s">
        <v>19</v>
      </c>
    </row>
    <row r="17" spans="1:14" ht="39.950000000000003" customHeight="1">
      <c r="A17" s="127" t="s">
        <v>41</v>
      </c>
      <c r="B17" s="78" t="s">
        <v>557</v>
      </c>
      <c r="C17" s="78" t="s">
        <v>16</v>
      </c>
      <c r="D17" s="78" t="s">
        <v>22</v>
      </c>
      <c r="E17" s="24">
        <v>44725</v>
      </c>
      <c r="F17" s="79">
        <v>80000</v>
      </c>
      <c r="G17" s="79">
        <v>7400.87</v>
      </c>
      <c r="H17" s="79">
        <v>2296</v>
      </c>
      <c r="I17" s="79">
        <v>2432</v>
      </c>
      <c r="J17" s="100">
        <v>10025</v>
      </c>
      <c r="K17" s="79">
        <v>22153.87</v>
      </c>
      <c r="L17" s="79">
        <v>57846.13</v>
      </c>
      <c r="M17" s="79" t="s">
        <v>333</v>
      </c>
      <c r="N17" s="82" t="s">
        <v>19</v>
      </c>
    </row>
    <row r="18" spans="1:14" ht="39.950000000000003" customHeight="1">
      <c r="A18" s="127" t="s">
        <v>44</v>
      </c>
      <c r="B18" s="78" t="s">
        <v>336</v>
      </c>
      <c r="C18" s="78" t="s">
        <v>16</v>
      </c>
      <c r="D18" s="78" t="s">
        <v>337</v>
      </c>
      <c r="E18" s="24">
        <v>44641</v>
      </c>
      <c r="F18" s="79">
        <v>42000</v>
      </c>
      <c r="G18" s="79">
        <v>724.92</v>
      </c>
      <c r="H18" s="79">
        <v>1205.4000000000001</v>
      </c>
      <c r="I18" s="79">
        <v>1276.8</v>
      </c>
      <c r="J18" s="100">
        <v>5025</v>
      </c>
      <c r="K18" s="79">
        <v>8232.1200000000008</v>
      </c>
      <c r="L18" s="79">
        <v>33767.879999999997</v>
      </c>
      <c r="M18" s="79" t="s">
        <v>322</v>
      </c>
      <c r="N18" s="82" t="s">
        <v>19</v>
      </c>
    </row>
    <row r="19" spans="1:14" ht="39.950000000000003" customHeight="1">
      <c r="A19" s="127" t="s">
        <v>48</v>
      </c>
      <c r="B19" s="78" t="s">
        <v>604</v>
      </c>
      <c r="C19" s="78" t="s">
        <v>16</v>
      </c>
      <c r="D19" s="78" t="s">
        <v>605</v>
      </c>
      <c r="E19" s="24">
        <v>44060</v>
      </c>
      <c r="F19" s="79">
        <v>50000</v>
      </c>
      <c r="G19" s="79">
        <v>1854</v>
      </c>
      <c r="H19" s="79">
        <v>1435</v>
      </c>
      <c r="I19" s="79">
        <v>1520</v>
      </c>
      <c r="J19" s="79">
        <v>25</v>
      </c>
      <c r="K19" s="79">
        <v>4834</v>
      </c>
      <c r="L19" s="79">
        <v>45166</v>
      </c>
      <c r="M19" s="79" t="s">
        <v>322</v>
      </c>
      <c r="N19" s="153" t="s">
        <v>19</v>
      </c>
    </row>
    <row r="20" spans="1:14" ht="39.950000000000003" customHeight="1">
      <c r="A20" s="127" t="s">
        <v>50</v>
      </c>
      <c r="B20" s="78" t="s">
        <v>339</v>
      </c>
      <c r="C20" s="78" t="s">
        <v>16</v>
      </c>
      <c r="D20" s="78" t="s">
        <v>340</v>
      </c>
      <c r="E20" s="24">
        <v>43040</v>
      </c>
      <c r="F20" s="79">
        <v>42000</v>
      </c>
      <c r="G20" s="79">
        <v>498.05</v>
      </c>
      <c r="H20" s="79">
        <v>1205.4000000000001</v>
      </c>
      <c r="I20" s="79">
        <v>1276.8</v>
      </c>
      <c r="J20" s="79">
        <v>1637.45</v>
      </c>
      <c r="K20" s="79">
        <v>4617.7</v>
      </c>
      <c r="L20" s="79">
        <v>37382.300000000003</v>
      </c>
      <c r="M20" s="78" t="s">
        <v>328</v>
      </c>
      <c r="N20" s="153" t="s">
        <v>19</v>
      </c>
    </row>
    <row r="21" spans="1:14" ht="39.950000000000003" customHeight="1">
      <c r="A21" s="127" t="s">
        <v>52</v>
      </c>
      <c r="B21" s="78" t="s">
        <v>342</v>
      </c>
      <c r="C21" s="78" t="s">
        <v>16</v>
      </c>
      <c r="D21" s="78" t="s">
        <v>341</v>
      </c>
      <c r="E21" s="24">
        <v>44067</v>
      </c>
      <c r="F21" s="79">
        <v>50000</v>
      </c>
      <c r="G21" s="79">
        <v>1854</v>
      </c>
      <c r="H21" s="79">
        <v>1435</v>
      </c>
      <c r="I21" s="79">
        <v>1520</v>
      </c>
      <c r="J21" s="78">
        <v>125</v>
      </c>
      <c r="K21" s="79">
        <v>4934</v>
      </c>
      <c r="L21" s="79">
        <v>45066</v>
      </c>
      <c r="M21" s="79" t="s">
        <v>322</v>
      </c>
      <c r="N21" s="82" t="s">
        <v>19</v>
      </c>
    </row>
    <row r="22" spans="1:14" ht="39.950000000000003" customHeight="1">
      <c r="A22" s="127" t="s">
        <v>56</v>
      </c>
      <c r="B22" s="78" t="s">
        <v>343</v>
      </c>
      <c r="C22" s="78" t="s">
        <v>16</v>
      </c>
      <c r="D22" s="78" t="s">
        <v>344</v>
      </c>
      <c r="E22" s="24">
        <v>44060</v>
      </c>
      <c r="F22" s="79">
        <v>30000</v>
      </c>
      <c r="G22" s="79">
        <v>0</v>
      </c>
      <c r="H22" s="79">
        <v>861</v>
      </c>
      <c r="I22" s="79">
        <v>912</v>
      </c>
      <c r="J22" s="78">
        <v>125</v>
      </c>
      <c r="K22" s="79">
        <v>1898</v>
      </c>
      <c r="L22" s="79">
        <v>28102</v>
      </c>
      <c r="M22" s="79" t="s">
        <v>322</v>
      </c>
      <c r="N22" s="82" t="s">
        <v>35</v>
      </c>
    </row>
    <row r="23" spans="1:14" ht="39.950000000000003" customHeight="1">
      <c r="A23" s="127" t="s">
        <v>58</v>
      </c>
      <c r="B23" s="78" t="s">
        <v>326</v>
      </c>
      <c r="C23" s="78" t="s">
        <v>46</v>
      </c>
      <c r="D23" s="78" t="s">
        <v>327</v>
      </c>
      <c r="E23" s="24">
        <v>41205</v>
      </c>
      <c r="F23" s="79">
        <v>100000</v>
      </c>
      <c r="G23" s="79">
        <v>12105.37</v>
      </c>
      <c r="H23" s="79">
        <v>2870</v>
      </c>
      <c r="I23" s="79">
        <v>3040</v>
      </c>
      <c r="J23" s="79">
        <v>1125</v>
      </c>
      <c r="K23" s="79">
        <v>19140.37</v>
      </c>
      <c r="L23" s="79">
        <v>80859.63</v>
      </c>
      <c r="M23" s="79" t="s">
        <v>328</v>
      </c>
      <c r="N23" s="82" t="s">
        <v>19</v>
      </c>
    </row>
    <row r="24" spans="1:14" ht="39.950000000000003" customHeight="1">
      <c r="A24" s="127" t="s">
        <v>60</v>
      </c>
      <c r="B24" s="78" t="s">
        <v>345</v>
      </c>
      <c r="C24" s="78" t="s">
        <v>46</v>
      </c>
      <c r="D24" s="78" t="s">
        <v>607</v>
      </c>
      <c r="E24" s="27">
        <v>42653</v>
      </c>
      <c r="F24" s="79">
        <v>65000</v>
      </c>
      <c r="G24" s="100">
        <v>4427.58</v>
      </c>
      <c r="H24" s="79">
        <v>1865.5</v>
      </c>
      <c r="I24" s="79">
        <v>1976</v>
      </c>
      <c r="J24" s="78">
        <v>125</v>
      </c>
      <c r="K24" s="79">
        <v>8394.08</v>
      </c>
      <c r="L24" s="79">
        <v>56605.919999999998</v>
      </c>
      <c r="M24" s="78" t="s">
        <v>328</v>
      </c>
      <c r="N24" s="82" t="s">
        <v>19</v>
      </c>
    </row>
    <row r="25" spans="1:14" s="80" customFormat="1" ht="39.950000000000003" customHeight="1">
      <c r="A25" s="127" t="s">
        <v>62</v>
      </c>
      <c r="B25" s="78" t="s">
        <v>346</v>
      </c>
      <c r="C25" s="78" t="s">
        <v>46</v>
      </c>
      <c r="D25" s="78" t="s">
        <v>347</v>
      </c>
      <c r="E25" s="27">
        <v>42401</v>
      </c>
      <c r="F25" s="79">
        <v>45000</v>
      </c>
      <c r="G25" s="79">
        <v>1148.33</v>
      </c>
      <c r="H25" s="79">
        <v>1291.5</v>
      </c>
      <c r="I25" s="79">
        <v>1368</v>
      </c>
      <c r="J25" s="79">
        <v>8168.83</v>
      </c>
      <c r="K25" s="79">
        <v>11976.66</v>
      </c>
      <c r="L25" s="79">
        <v>33023.339999999997</v>
      </c>
      <c r="M25" s="78" t="s">
        <v>328</v>
      </c>
      <c r="N25" s="82" t="s">
        <v>35</v>
      </c>
    </row>
    <row r="26" spans="1:14" ht="39.950000000000003" customHeight="1">
      <c r="A26" s="127" t="s">
        <v>65</v>
      </c>
      <c r="B26" s="78" t="s">
        <v>348</v>
      </c>
      <c r="C26" s="78" t="s">
        <v>46</v>
      </c>
      <c r="D26" s="78" t="s">
        <v>347</v>
      </c>
      <c r="E26" s="27">
        <v>44102</v>
      </c>
      <c r="F26" s="79">
        <v>45000</v>
      </c>
      <c r="G26" s="78">
        <v>921.46</v>
      </c>
      <c r="H26" s="79">
        <v>1291.5</v>
      </c>
      <c r="I26" s="79">
        <v>1368</v>
      </c>
      <c r="J26" s="79">
        <v>1537.45</v>
      </c>
      <c r="K26" s="79">
        <v>5118.41</v>
      </c>
      <c r="L26" s="79">
        <v>39881.589999999997</v>
      </c>
      <c r="M26" s="78" t="s">
        <v>328</v>
      </c>
      <c r="N26" s="82" t="s">
        <v>35</v>
      </c>
    </row>
    <row r="27" spans="1:14" ht="39.950000000000003" customHeight="1">
      <c r="A27" s="127" t="s">
        <v>68</v>
      </c>
      <c r="B27" s="78" t="s">
        <v>349</v>
      </c>
      <c r="C27" s="78" t="s">
        <v>46</v>
      </c>
      <c r="D27" s="78" t="s">
        <v>350</v>
      </c>
      <c r="E27" s="27">
        <v>42552</v>
      </c>
      <c r="F27" s="79">
        <v>60000</v>
      </c>
      <c r="G27" s="100">
        <v>3184.19</v>
      </c>
      <c r="H27" s="79">
        <v>1722</v>
      </c>
      <c r="I27" s="79">
        <v>1824</v>
      </c>
      <c r="J27" s="79">
        <v>1637.45</v>
      </c>
      <c r="K27" s="79">
        <v>8367.64</v>
      </c>
      <c r="L27" s="79">
        <v>51632.36</v>
      </c>
      <c r="M27" s="78" t="s">
        <v>328</v>
      </c>
      <c r="N27" s="82" t="s">
        <v>35</v>
      </c>
    </row>
    <row r="28" spans="1:14" ht="39.950000000000003" customHeight="1">
      <c r="A28" s="127" t="s">
        <v>70</v>
      </c>
      <c r="B28" s="78" t="s">
        <v>558</v>
      </c>
      <c r="C28" s="78" t="s">
        <v>46</v>
      </c>
      <c r="D28" s="154" t="s">
        <v>350</v>
      </c>
      <c r="E28" s="27">
        <v>44725</v>
      </c>
      <c r="F28" s="79">
        <v>50000</v>
      </c>
      <c r="G28" s="100">
        <v>1400.27</v>
      </c>
      <c r="H28" s="79">
        <v>1435</v>
      </c>
      <c r="I28" s="79">
        <v>1520</v>
      </c>
      <c r="J28" s="79">
        <v>6951.46</v>
      </c>
      <c r="K28" s="79">
        <v>11306.73</v>
      </c>
      <c r="L28" s="79">
        <v>38693.269999999997</v>
      </c>
      <c r="M28" s="78" t="s">
        <v>328</v>
      </c>
      <c r="N28" s="82" t="s">
        <v>19</v>
      </c>
    </row>
    <row r="29" spans="1:14" ht="39.950000000000003" customHeight="1">
      <c r="A29" s="127" t="s">
        <v>73</v>
      </c>
      <c r="B29" s="78" t="s">
        <v>338</v>
      </c>
      <c r="C29" s="78" t="s">
        <v>46</v>
      </c>
      <c r="D29" s="78" t="s">
        <v>606</v>
      </c>
      <c r="E29" s="27">
        <v>41153</v>
      </c>
      <c r="F29" s="79">
        <v>65000</v>
      </c>
      <c r="G29" s="100">
        <v>4125.09</v>
      </c>
      <c r="H29" s="79">
        <v>1865.5</v>
      </c>
      <c r="I29" s="79">
        <v>1976</v>
      </c>
      <c r="J29" s="79">
        <v>1637.45</v>
      </c>
      <c r="K29" s="79">
        <v>9604.0400000000009</v>
      </c>
      <c r="L29" s="79">
        <v>55395.96</v>
      </c>
      <c r="M29" s="78" t="s">
        <v>328</v>
      </c>
      <c r="N29" s="82" t="s">
        <v>19</v>
      </c>
    </row>
    <row r="30" spans="1:14" s="80" customFormat="1" ht="39.950000000000003" customHeight="1">
      <c r="A30" s="127" t="s">
        <v>74</v>
      </c>
      <c r="B30" s="78" t="s">
        <v>351</v>
      </c>
      <c r="C30" s="78" t="s">
        <v>46</v>
      </c>
      <c r="D30" s="78" t="s">
        <v>341</v>
      </c>
      <c r="E30" s="27">
        <v>44116</v>
      </c>
      <c r="F30" s="79">
        <v>30000</v>
      </c>
      <c r="G30" s="78">
        <v>0</v>
      </c>
      <c r="H30" s="78">
        <v>861</v>
      </c>
      <c r="I30" s="78">
        <v>912</v>
      </c>
      <c r="J30" s="79">
        <v>6337.11</v>
      </c>
      <c r="K30" s="79">
        <v>8110.11</v>
      </c>
      <c r="L30" s="79">
        <v>21889.89</v>
      </c>
      <c r="M30" s="78" t="s">
        <v>328</v>
      </c>
      <c r="N30" s="82" t="s">
        <v>19</v>
      </c>
    </row>
    <row r="31" spans="1:14" s="80" customFormat="1" ht="39.950000000000003" customHeight="1">
      <c r="A31" s="127" t="s">
        <v>77</v>
      </c>
      <c r="B31" s="78" t="s">
        <v>352</v>
      </c>
      <c r="C31" s="78" t="s">
        <v>54</v>
      </c>
      <c r="D31" s="78" t="s">
        <v>38</v>
      </c>
      <c r="E31" s="27">
        <v>42036</v>
      </c>
      <c r="F31" s="79">
        <v>100000</v>
      </c>
      <c r="G31" s="79">
        <v>12105.37</v>
      </c>
      <c r="H31" s="79">
        <v>2870</v>
      </c>
      <c r="I31" s="79">
        <v>3040</v>
      </c>
      <c r="J31" s="79">
        <v>1025</v>
      </c>
      <c r="K31" s="79">
        <v>19040.37</v>
      </c>
      <c r="L31" s="79">
        <v>80959.63</v>
      </c>
      <c r="M31" s="78" t="s">
        <v>328</v>
      </c>
      <c r="N31" s="82" t="s">
        <v>19</v>
      </c>
    </row>
    <row r="32" spans="1:14" ht="39.950000000000003" customHeight="1">
      <c r="A32" s="127" t="s">
        <v>79</v>
      </c>
      <c r="B32" s="78" t="s">
        <v>353</v>
      </c>
      <c r="C32" s="78" t="s">
        <v>61</v>
      </c>
      <c r="D32" s="78" t="s">
        <v>17</v>
      </c>
      <c r="E32" s="27">
        <v>43038</v>
      </c>
      <c r="F32" s="79">
        <v>100000</v>
      </c>
      <c r="G32" s="79">
        <v>11727.26</v>
      </c>
      <c r="H32" s="79">
        <v>2870</v>
      </c>
      <c r="I32" s="79">
        <v>3040</v>
      </c>
      <c r="J32" s="100">
        <v>1537.45</v>
      </c>
      <c r="K32" s="79">
        <f>+Tabla4[[#This Row],[ISR
(Ley 11-92)
(1*)]]+Tabla4[[#This Row],[Seguro 
de Pensión 
(2.87%) 
 (2*)]]+Tabla4[[#This Row],[Seguro 
de Salud (3.04%)
 (3*)]]+Tabla4[[#This Row],[Otros 
Descuentos]]</f>
        <v>19174.710000000003</v>
      </c>
      <c r="L32" s="79">
        <f>+Tabla4[[#This Row],[Sueldo Bruto
(RD$)]]-Tabla4[[#This Row],[Total 
de 
Descuento]]</f>
        <v>80825.289999999994</v>
      </c>
      <c r="M32" s="78" t="s">
        <v>328</v>
      </c>
      <c r="N32" s="82" t="s">
        <v>35</v>
      </c>
    </row>
    <row r="33" spans="1:14" ht="39.950000000000003" customHeight="1">
      <c r="A33" s="127" t="s">
        <v>81</v>
      </c>
      <c r="B33" s="78" t="s">
        <v>354</v>
      </c>
      <c r="C33" s="78" t="s">
        <v>61</v>
      </c>
      <c r="D33" s="78" t="s">
        <v>355</v>
      </c>
      <c r="E33" s="27">
        <v>39234</v>
      </c>
      <c r="F33" s="79">
        <v>100000</v>
      </c>
      <c r="G33" s="79">
        <v>11727.26</v>
      </c>
      <c r="H33" s="79">
        <v>2870</v>
      </c>
      <c r="I33" s="79">
        <v>3040</v>
      </c>
      <c r="J33" s="79">
        <v>1537.45</v>
      </c>
      <c r="K33" s="79">
        <f>+Tabla4[[#This Row],[ISR
(Ley 11-92)
(1*)]]+Tabla4[[#This Row],[Seguro 
de Pensión 
(2.87%) 
 (2*)]]+Tabla4[[#This Row],[Seguro 
de Salud (3.04%)
 (3*)]]+Tabla4[[#This Row],[Otros 
Descuentos]]</f>
        <v>19174.710000000003</v>
      </c>
      <c r="L33" s="79">
        <f>+Tabla4[[#This Row],[Sueldo Bruto
(RD$)]]-Tabla4[[#This Row],[Total 
de 
Descuento]]</f>
        <v>80825.289999999994</v>
      </c>
      <c r="M33" s="79" t="s">
        <v>333</v>
      </c>
      <c r="N33" s="82" t="s">
        <v>35</v>
      </c>
    </row>
    <row r="34" spans="1:14" ht="39.950000000000003" customHeight="1">
      <c r="A34" s="127" t="s">
        <v>84</v>
      </c>
      <c r="B34" s="78" t="s">
        <v>356</v>
      </c>
      <c r="C34" s="78" t="s">
        <v>61</v>
      </c>
      <c r="D34" s="78" t="s">
        <v>357</v>
      </c>
      <c r="E34" s="27">
        <v>41061</v>
      </c>
      <c r="F34" s="79">
        <v>90000</v>
      </c>
      <c r="G34" s="79">
        <v>9375.01</v>
      </c>
      <c r="H34" s="79">
        <v>2583</v>
      </c>
      <c r="I34" s="79">
        <v>2736</v>
      </c>
      <c r="J34" s="79">
        <v>2112.29</v>
      </c>
      <c r="K34" s="79">
        <f>+Tabla4[[#This Row],[ISR
(Ley 11-92)
(1*)]]+Tabla4[[#This Row],[Seguro 
de Pensión 
(2.87%) 
 (2*)]]+Tabla4[[#This Row],[Seguro 
de Salud (3.04%)
 (3*)]]+Tabla4[[#This Row],[Otros 
Descuentos]]</f>
        <v>16806.3</v>
      </c>
      <c r="L34" s="79">
        <f>+Tabla4[[#This Row],[Sueldo Bruto
(RD$)]]-Tabla4[[#This Row],[Total 
de 
Descuento]]</f>
        <v>73193.7</v>
      </c>
      <c r="M34" s="79" t="s">
        <v>328</v>
      </c>
      <c r="N34" s="82" t="s">
        <v>35</v>
      </c>
    </row>
    <row r="35" spans="1:14" ht="39.950000000000003" customHeight="1">
      <c r="A35" s="127" t="s">
        <v>87</v>
      </c>
      <c r="B35" s="78" t="s">
        <v>358</v>
      </c>
      <c r="C35" s="78" t="s">
        <v>61</v>
      </c>
      <c r="D35" s="78" t="s">
        <v>559</v>
      </c>
      <c r="E35" s="27">
        <v>41276</v>
      </c>
      <c r="F35" s="79">
        <v>75000</v>
      </c>
      <c r="G35" s="100">
        <v>6006.89</v>
      </c>
      <c r="H35" s="79">
        <v>2152.5</v>
      </c>
      <c r="I35" s="79">
        <v>2280</v>
      </c>
      <c r="J35" s="79">
        <v>3537.45</v>
      </c>
      <c r="K35" s="79">
        <f>+Tabla4[[#This Row],[ISR
(Ley 11-92)
(1*)]]+Tabla4[[#This Row],[Seguro 
de Pensión 
(2.87%) 
 (2*)]]+Tabla4[[#This Row],[Seguro 
de Salud (3.04%)
 (3*)]]+Tabla4[[#This Row],[Otros 
Descuentos]]</f>
        <v>13976.84</v>
      </c>
      <c r="L35" s="79">
        <f>+Tabla4[[#This Row],[Sueldo Bruto
(RD$)]]-Tabla4[[#This Row],[Total 
de 
Descuento]]</f>
        <v>61023.16</v>
      </c>
      <c r="M35" s="79" t="s">
        <v>328</v>
      </c>
      <c r="N35" s="82" t="s">
        <v>35</v>
      </c>
    </row>
    <row r="36" spans="1:14" ht="39.950000000000003" customHeight="1">
      <c r="A36" s="127" t="s">
        <v>90</v>
      </c>
      <c r="B36" s="78" t="s">
        <v>359</v>
      </c>
      <c r="C36" s="78" t="s">
        <v>61</v>
      </c>
      <c r="D36" s="78" t="s">
        <v>97</v>
      </c>
      <c r="E36" s="27">
        <v>42461</v>
      </c>
      <c r="F36" s="79">
        <v>60000</v>
      </c>
      <c r="G36" s="100">
        <v>3486.68</v>
      </c>
      <c r="H36" s="79">
        <v>1722</v>
      </c>
      <c r="I36" s="79">
        <v>1824</v>
      </c>
      <c r="J36" s="78">
        <v>1274.68</v>
      </c>
      <c r="K36" s="79">
        <v>8307.36</v>
      </c>
      <c r="L36" s="79">
        <v>51692.639999999999</v>
      </c>
      <c r="M36" s="79" t="s">
        <v>333</v>
      </c>
      <c r="N36" s="82" t="s">
        <v>35</v>
      </c>
    </row>
    <row r="37" spans="1:14" ht="39.950000000000003" customHeight="1">
      <c r="A37" s="127" t="s">
        <v>92</v>
      </c>
      <c r="B37" s="78" t="s">
        <v>360</v>
      </c>
      <c r="C37" s="78" t="s">
        <v>61</v>
      </c>
      <c r="D37" s="78" t="s">
        <v>101</v>
      </c>
      <c r="E37" s="27">
        <v>39295</v>
      </c>
      <c r="F37" s="79">
        <v>55000</v>
      </c>
      <c r="G37" s="100">
        <v>2559.6799999999998</v>
      </c>
      <c r="H37" s="79">
        <f>+Tabla4[[#This Row],[Sueldo Bruto
(RD$)]]*0.0287</f>
        <v>1578.5</v>
      </c>
      <c r="I37" s="79">
        <f>+Tabla4[[#This Row],[Sueldo Bruto
(RD$)]]*0.0304</f>
        <v>1672</v>
      </c>
      <c r="J37" s="78">
        <v>25</v>
      </c>
      <c r="K37" s="79">
        <f>+Tabla4[[#This Row],[ISR
(Ley 11-92)
(1*)]]+Tabla4[[#This Row],[Seguro 
de Pensión 
(2.87%) 
 (2*)]]+Tabla4[[#This Row],[Seguro 
de Salud (3.04%)
 (3*)]]+Tabla4[[#This Row],[Otros 
Descuentos]]</f>
        <v>5835.18</v>
      </c>
      <c r="L37" s="79">
        <f>+Tabla4[[#This Row],[Sueldo Bruto
(RD$)]]-Tabla4[[#This Row],[Total 
de 
Descuento]]</f>
        <v>49164.82</v>
      </c>
      <c r="M37" s="79" t="s">
        <v>328</v>
      </c>
      <c r="N37" s="82" t="s">
        <v>35</v>
      </c>
    </row>
    <row r="38" spans="1:14" ht="39.950000000000003" customHeight="1">
      <c r="A38" s="127" t="s">
        <v>95</v>
      </c>
      <c r="B38" s="78" t="s">
        <v>361</v>
      </c>
      <c r="C38" s="78" t="s">
        <v>61</v>
      </c>
      <c r="D38" s="78" t="s">
        <v>101</v>
      </c>
      <c r="E38" s="27">
        <v>43374</v>
      </c>
      <c r="F38" s="79">
        <v>42000</v>
      </c>
      <c r="G38" s="100">
        <v>724.92</v>
      </c>
      <c r="H38" s="79">
        <v>1205.4000000000001</v>
      </c>
      <c r="I38" s="79">
        <v>1276.8</v>
      </c>
      <c r="J38" s="78">
        <v>25</v>
      </c>
      <c r="K38" s="79">
        <f>+Tabla4[[#This Row],[ISR
(Ley 11-92)
(1*)]]+Tabla4[[#This Row],[Seguro 
de Pensión 
(2.87%) 
 (2*)]]+Tabla4[[#This Row],[Seguro 
de Salud (3.04%)
 (3*)]]+Tabla4[[#This Row],[Otros 
Descuentos]]</f>
        <v>3232.12</v>
      </c>
      <c r="L38" s="79">
        <f>+Tabla4[[#This Row],[Sueldo Bruto
(RD$)]]-Tabla4[[#This Row],[Total 
de 
Descuento]]</f>
        <v>38767.879999999997</v>
      </c>
      <c r="M38" s="79" t="s">
        <v>333</v>
      </c>
      <c r="N38" s="82" t="s">
        <v>35</v>
      </c>
    </row>
    <row r="39" spans="1:14" ht="39.950000000000003" customHeight="1">
      <c r="A39" s="127" t="s">
        <v>98</v>
      </c>
      <c r="B39" s="78" t="s">
        <v>362</v>
      </c>
      <c r="C39" s="78" t="s">
        <v>61</v>
      </c>
      <c r="D39" s="78" t="s">
        <v>101</v>
      </c>
      <c r="E39" s="27">
        <v>42309</v>
      </c>
      <c r="F39" s="79">
        <v>55000</v>
      </c>
      <c r="G39" s="100">
        <v>2559.6799999999998</v>
      </c>
      <c r="H39" s="79">
        <v>1578.5</v>
      </c>
      <c r="I39" s="79">
        <v>1672</v>
      </c>
      <c r="J39" s="79">
        <v>5025</v>
      </c>
      <c r="K39" s="79">
        <f>+Tabla4[[#This Row],[ISR
(Ley 11-92)
(1*)]]+Tabla4[[#This Row],[Seguro 
de Pensión 
(2.87%) 
 (2*)]]+Tabla4[[#This Row],[Seguro 
de Salud (3.04%)
 (3*)]]+Tabla4[[#This Row],[Otros 
Descuentos]]</f>
        <v>10835.18</v>
      </c>
      <c r="L39" s="79">
        <f>+Tabla4[[#This Row],[Sueldo Bruto
(RD$)]]-Tabla4[[#This Row],[Total 
de 
Descuento]]</f>
        <v>44164.82</v>
      </c>
      <c r="M39" s="79" t="s">
        <v>328</v>
      </c>
      <c r="N39" s="82" t="s">
        <v>35</v>
      </c>
    </row>
    <row r="40" spans="1:14" ht="39.950000000000003" customHeight="1">
      <c r="A40" s="127" t="s">
        <v>99</v>
      </c>
      <c r="B40" s="78" t="s">
        <v>363</v>
      </c>
      <c r="C40" s="78" t="s">
        <v>61</v>
      </c>
      <c r="D40" s="78" t="s">
        <v>364</v>
      </c>
      <c r="E40" s="27">
        <v>44319</v>
      </c>
      <c r="F40" s="79">
        <v>30000</v>
      </c>
      <c r="G40" s="78">
        <v>0</v>
      </c>
      <c r="H40" s="78">
        <v>861</v>
      </c>
      <c r="I40" s="78">
        <v>912</v>
      </c>
      <c r="J40" s="78">
        <v>25</v>
      </c>
      <c r="K40" s="79">
        <v>1798</v>
      </c>
      <c r="L40" s="79">
        <v>28202</v>
      </c>
      <c r="M40" s="79" t="s">
        <v>328</v>
      </c>
      <c r="N40" s="82" t="s">
        <v>19</v>
      </c>
    </row>
    <row r="41" spans="1:14" ht="39.950000000000003" customHeight="1">
      <c r="A41" s="127" t="s">
        <v>102</v>
      </c>
      <c r="B41" s="78" t="s">
        <v>365</v>
      </c>
      <c r="C41" s="78" t="s">
        <v>612</v>
      </c>
      <c r="D41" s="78" t="s">
        <v>366</v>
      </c>
      <c r="E41" s="27">
        <v>44623</v>
      </c>
      <c r="F41" s="79">
        <v>90000</v>
      </c>
      <c r="G41" s="79">
        <v>8996.89</v>
      </c>
      <c r="H41" s="79">
        <v>2583</v>
      </c>
      <c r="I41" s="79">
        <v>2736</v>
      </c>
      <c r="J41" s="79">
        <v>3149.9</v>
      </c>
      <c r="K41" s="79">
        <v>17465.79</v>
      </c>
      <c r="L41" s="79">
        <v>72534.210000000006</v>
      </c>
      <c r="M41" s="79" t="s">
        <v>333</v>
      </c>
      <c r="N41" s="82" t="s">
        <v>19</v>
      </c>
    </row>
    <row r="42" spans="1:14" ht="39.950000000000003" customHeight="1">
      <c r="A42" s="127" t="s">
        <v>106</v>
      </c>
      <c r="B42" s="78" t="s">
        <v>367</v>
      </c>
      <c r="C42" s="78" t="s">
        <v>612</v>
      </c>
      <c r="D42" s="78" t="s">
        <v>117</v>
      </c>
      <c r="E42" s="27">
        <v>43038</v>
      </c>
      <c r="F42" s="79">
        <v>70000</v>
      </c>
      <c r="G42" s="100">
        <v>4763.5</v>
      </c>
      <c r="H42" s="79">
        <v>2009</v>
      </c>
      <c r="I42" s="79">
        <v>2128</v>
      </c>
      <c r="J42" s="79">
        <v>5349.26</v>
      </c>
      <c r="K42" s="79">
        <f>+Tabla4[[#This Row],[ISR
(Ley 11-92)
(1*)]]+Tabla4[[#This Row],[Seguro 
de Pensión 
(2.87%) 
 (2*)]]+Tabla4[[#This Row],[Seguro 
de Salud (3.04%)
 (3*)]]+Tabla4[[#This Row],[Otros 
Descuentos]]</f>
        <v>14249.76</v>
      </c>
      <c r="L42" s="79">
        <f>+Tabla4[[#This Row],[Sueldo Bruto
(RD$)]]-Tabla4[[#This Row],[Total 
de 
Descuento]]</f>
        <v>55750.239999999998</v>
      </c>
      <c r="M42" s="79" t="s">
        <v>328</v>
      </c>
      <c r="N42" s="82" t="s">
        <v>19</v>
      </c>
    </row>
    <row r="43" spans="1:14" s="80" customFormat="1" ht="39.950000000000003" customHeight="1">
      <c r="A43" s="127" t="s">
        <v>109</v>
      </c>
      <c r="B43" s="78" t="s">
        <v>368</v>
      </c>
      <c r="C43" s="78" t="s">
        <v>612</v>
      </c>
      <c r="D43" s="78" t="s">
        <v>366</v>
      </c>
      <c r="E43" s="27">
        <v>44530</v>
      </c>
      <c r="F43" s="79">
        <v>65000</v>
      </c>
      <c r="G43" s="100">
        <v>4427.58</v>
      </c>
      <c r="H43" s="79">
        <v>1865.5</v>
      </c>
      <c r="I43" s="79">
        <v>1976</v>
      </c>
      <c r="J43" s="78">
        <v>125</v>
      </c>
      <c r="K43" s="79">
        <v>8394.08</v>
      </c>
      <c r="L43" s="79">
        <v>56605.919999999998</v>
      </c>
      <c r="M43" s="79" t="s">
        <v>333</v>
      </c>
      <c r="N43" s="82" t="s">
        <v>35</v>
      </c>
    </row>
    <row r="44" spans="1:14" ht="39.950000000000003" customHeight="1">
      <c r="A44" s="127" t="s">
        <v>112</v>
      </c>
      <c r="B44" s="78" t="s">
        <v>369</v>
      </c>
      <c r="C44" s="78" t="s">
        <v>612</v>
      </c>
      <c r="D44" s="78" t="s">
        <v>370</v>
      </c>
      <c r="E44" s="27">
        <v>43010</v>
      </c>
      <c r="F44" s="79">
        <v>42000</v>
      </c>
      <c r="G44" s="78">
        <v>724.92</v>
      </c>
      <c r="H44" s="79">
        <v>1205.4000000000001</v>
      </c>
      <c r="I44" s="79">
        <v>1276.8</v>
      </c>
      <c r="J44" s="78">
        <v>25</v>
      </c>
      <c r="K44" s="79">
        <v>3232.12</v>
      </c>
      <c r="L44" s="79">
        <v>38767.879999999997</v>
      </c>
      <c r="M44" s="79" t="s">
        <v>328</v>
      </c>
      <c r="N44" s="82" t="s">
        <v>19</v>
      </c>
    </row>
    <row r="45" spans="1:14" ht="39.950000000000003" customHeight="1">
      <c r="A45" s="127" t="s">
        <v>115</v>
      </c>
      <c r="B45" s="78" t="s">
        <v>371</v>
      </c>
      <c r="C45" s="78" t="s">
        <v>120</v>
      </c>
      <c r="D45" s="78" t="s">
        <v>372</v>
      </c>
      <c r="E45" s="27">
        <v>42795</v>
      </c>
      <c r="F45" s="79">
        <v>90000</v>
      </c>
      <c r="G45" s="79">
        <v>9753.1200000000008</v>
      </c>
      <c r="H45" s="79">
        <v>2583</v>
      </c>
      <c r="I45" s="79">
        <v>2736</v>
      </c>
      <c r="J45" s="78">
        <v>125</v>
      </c>
      <c r="K45" s="79">
        <v>15197.12</v>
      </c>
      <c r="L45" s="79">
        <v>74802.880000000005</v>
      </c>
      <c r="M45" s="79" t="s">
        <v>328</v>
      </c>
      <c r="N45" s="82" t="s">
        <v>19</v>
      </c>
    </row>
    <row r="46" spans="1:14" ht="39.950000000000003" customHeight="1">
      <c r="A46" s="127" t="s">
        <v>118</v>
      </c>
      <c r="B46" s="78" t="s">
        <v>373</v>
      </c>
      <c r="C46" s="78" t="s">
        <v>120</v>
      </c>
      <c r="D46" s="78" t="s">
        <v>374</v>
      </c>
      <c r="E46" s="27">
        <v>42826</v>
      </c>
      <c r="F46" s="79">
        <v>120000</v>
      </c>
      <c r="G46" s="79">
        <v>16809.87</v>
      </c>
      <c r="H46" s="79">
        <v>3444</v>
      </c>
      <c r="I46" s="79">
        <v>3648</v>
      </c>
      <c r="J46" s="78">
        <v>125</v>
      </c>
      <c r="K46" s="79">
        <f>+Tabla4[[#This Row],[ISR
(Ley 11-92)
(1*)]]+Tabla4[[#This Row],[Seguro 
de Pensión 
(2.87%) 
 (2*)]]+Tabla4[[#This Row],[Seguro 
de Salud (3.04%)
 (3*)]]+Tabla4[[#This Row],[Otros 
Descuentos]]</f>
        <v>24026.87</v>
      </c>
      <c r="L46" s="79">
        <f>+Tabla4[[#This Row],[Sueldo Bruto
(RD$)]]-Tabla4[[#This Row],[Total 
de 
Descuento]]</f>
        <v>95973.13</v>
      </c>
      <c r="M46" s="79" t="s">
        <v>328</v>
      </c>
      <c r="N46" s="82" t="s">
        <v>19</v>
      </c>
    </row>
    <row r="47" spans="1:14" ht="39.950000000000003" customHeight="1">
      <c r="A47" s="127" t="s">
        <v>122</v>
      </c>
      <c r="B47" s="78" t="s">
        <v>376</v>
      </c>
      <c r="C47" s="78" t="s">
        <v>120</v>
      </c>
      <c r="D47" s="78" t="s">
        <v>377</v>
      </c>
      <c r="E47" s="27">
        <v>44440</v>
      </c>
      <c r="F47" s="79">
        <v>65000</v>
      </c>
      <c r="G47" s="79">
        <v>3822.6</v>
      </c>
      <c r="H47" s="79">
        <v>1865.5</v>
      </c>
      <c r="I47" s="79">
        <v>1976</v>
      </c>
      <c r="J47" s="79">
        <v>3049.9</v>
      </c>
      <c r="K47" s="79">
        <v>10714</v>
      </c>
      <c r="L47" s="79">
        <f>+Tabla4[[#This Row],[Sueldo Bruto
(RD$)]]-Tabla4[[#This Row],[Total 
de 
Descuento]]</f>
        <v>54286</v>
      </c>
      <c r="M47" s="79" t="s">
        <v>333</v>
      </c>
      <c r="N47" s="82" t="s">
        <v>35</v>
      </c>
    </row>
    <row r="48" spans="1:14" ht="39.950000000000003" customHeight="1">
      <c r="A48" s="127" t="s">
        <v>124</v>
      </c>
      <c r="B48" s="78" t="s">
        <v>378</v>
      </c>
      <c r="C48" s="78" t="s">
        <v>613</v>
      </c>
      <c r="D48" s="78" t="s">
        <v>91</v>
      </c>
      <c r="E48" s="27">
        <v>38991</v>
      </c>
      <c r="F48" s="79">
        <v>71500</v>
      </c>
      <c r="G48" s="79">
        <v>5650.75</v>
      </c>
      <c r="H48" s="79">
        <v>2052.0500000000002</v>
      </c>
      <c r="I48" s="79">
        <v>2173.6</v>
      </c>
      <c r="J48" s="78">
        <v>25</v>
      </c>
      <c r="K48" s="79">
        <v>9901.4</v>
      </c>
      <c r="L48" s="79">
        <f>+Tabla4[[#This Row],[Sueldo Bruto
(RD$)]]-Tabla4[[#This Row],[Total 
de 
Descuento]]</f>
        <v>61598.6</v>
      </c>
      <c r="M48" s="79" t="s">
        <v>333</v>
      </c>
      <c r="N48" s="82" t="s">
        <v>19</v>
      </c>
    </row>
    <row r="49" spans="1:18" ht="39.950000000000003" customHeight="1">
      <c r="A49" s="127" t="s">
        <v>125</v>
      </c>
      <c r="B49" s="78" t="s">
        <v>379</v>
      </c>
      <c r="C49" s="78" t="s">
        <v>133</v>
      </c>
      <c r="D49" s="78" t="s">
        <v>380</v>
      </c>
      <c r="E49" s="133" t="s">
        <v>381</v>
      </c>
      <c r="F49" s="79">
        <v>80000</v>
      </c>
      <c r="G49" s="79">
        <v>7022.76</v>
      </c>
      <c r="H49" s="79">
        <v>2296</v>
      </c>
      <c r="I49" s="79">
        <v>2432</v>
      </c>
      <c r="J49" s="79">
        <v>1537.45</v>
      </c>
      <c r="K49" s="79">
        <v>13288.21</v>
      </c>
      <c r="L49" s="79">
        <v>66711.789999999994</v>
      </c>
      <c r="M49" s="79" t="s">
        <v>333</v>
      </c>
      <c r="N49" s="82" t="s">
        <v>19</v>
      </c>
    </row>
    <row r="50" spans="1:18" ht="39.950000000000003" customHeight="1">
      <c r="A50" s="127" t="s">
        <v>127</v>
      </c>
      <c r="B50" s="78" t="s">
        <v>382</v>
      </c>
      <c r="C50" s="78" t="s">
        <v>133</v>
      </c>
      <c r="D50" s="78" t="s">
        <v>140</v>
      </c>
      <c r="E50" s="27">
        <v>38443</v>
      </c>
      <c r="F50" s="79">
        <v>80000</v>
      </c>
      <c r="G50" s="79">
        <v>7022.76</v>
      </c>
      <c r="H50" s="79">
        <v>2296</v>
      </c>
      <c r="I50" s="79">
        <v>2432</v>
      </c>
      <c r="J50" s="79">
        <v>1537.45</v>
      </c>
      <c r="K50" s="79">
        <v>13288.21</v>
      </c>
      <c r="L50" s="79">
        <v>66711.789999999994</v>
      </c>
      <c r="M50" s="79" t="s">
        <v>333</v>
      </c>
      <c r="N50" s="82" t="s">
        <v>19</v>
      </c>
    </row>
    <row r="51" spans="1:18" ht="39.950000000000003" customHeight="1">
      <c r="A51" s="127" t="s">
        <v>129</v>
      </c>
      <c r="B51" s="78" t="s">
        <v>383</v>
      </c>
      <c r="C51" s="78" t="s">
        <v>133</v>
      </c>
      <c r="D51" s="78" t="s">
        <v>140</v>
      </c>
      <c r="E51" s="27">
        <v>41730</v>
      </c>
      <c r="F51" s="79">
        <v>65000</v>
      </c>
      <c r="G51" s="100">
        <v>4427.58</v>
      </c>
      <c r="H51" s="79">
        <v>1865.5</v>
      </c>
      <c r="I51" s="79">
        <v>1976</v>
      </c>
      <c r="J51" s="78">
        <v>25</v>
      </c>
      <c r="K51" s="79">
        <f>+Tabla4[[#This Row],[ISR
(Ley 11-92)
(1*)]]+Tabla4[[#This Row],[Seguro 
de Pensión 
(2.87%) 
 (2*)]]+Tabla4[[#This Row],[Seguro 
de Salud (3.04%)
 (3*)]]+Tabla4[[#This Row],[Otros 
Descuentos]]</f>
        <v>8294.08</v>
      </c>
      <c r="L51" s="79">
        <f>+Tabla4[[#This Row],[Sueldo Bruto
(RD$)]]-Tabla4[[#This Row],[Total 
de 
Descuento]]</f>
        <v>56705.919999999998</v>
      </c>
      <c r="M51" s="79" t="s">
        <v>328</v>
      </c>
      <c r="N51" s="82" t="s">
        <v>35</v>
      </c>
    </row>
    <row r="52" spans="1:18" ht="39.950000000000003" customHeight="1">
      <c r="A52" s="127" t="s">
        <v>131</v>
      </c>
      <c r="B52" s="78" t="s">
        <v>384</v>
      </c>
      <c r="C52" s="78" t="s">
        <v>133</v>
      </c>
      <c r="D52" s="78" t="s">
        <v>364</v>
      </c>
      <c r="E52" s="27">
        <v>44470</v>
      </c>
      <c r="F52" s="79">
        <v>35000</v>
      </c>
      <c r="G52" s="78">
        <v>0</v>
      </c>
      <c r="H52" s="79">
        <v>1004.5</v>
      </c>
      <c r="I52" s="79">
        <v>1064</v>
      </c>
      <c r="J52" s="79">
        <v>1425.04</v>
      </c>
      <c r="K52" s="79">
        <v>3493.54</v>
      </c>
      <c r="L52" s="79">
        <v>31506.46</v>
      </c>
      <c r="M52" s="79" t="s">
        <v>328</v>
      </c>
      <c r="N52" s="82" t="s">
        <v>19</v>
      </c>
    </row>
    <row r="53" spans="1:18" ht="39.950000000000003" customHeight="1">
      <c r="A53" s="127" t="s">
        <v>135</v>
      </c>
      <c r="B53" s="78" t="s">
        <v>385</v>
      </c>
      <c r="C53" s="78" t="s">
        <v>133</v>
      </c>
      <c r="D53" s="78" t="s">
        <v>341</v>
      </c>
      <c r="E53" s="27">
        <v>43102</v>
      </c>
      <c r="F53" s="79">
        <v>36000</v>
      </c>
      <c r="G53" s="79">
        <v>0</v>
      </c>
      <c r="H53" s="79">
        <v>1033.2</v>
      </c>
      <c r="I53" s="79">
        <v>1094.4000000000001</v>
      </c>
      <c r="J53" s="78">
        <v>25</v>
      </c>
      <c r="K53" s="79">
        <v>2152.6</v>
      </c>
      <c r="L53" s="79">
        <v>33847.4</v>
      </c>
      <c r="M53" s="79" t="s">
        <v>513</v>
      </c>
      <c r="N53" s="82" t="s">
        <v>19</v>
      </c>
    </row>
    <row r="54" spans="1:18" ht="39.950000000000003" customHeight="1">
      <c r="A54" s="127" t="s">
        <v>138</v>
      </c>
      <c r="B54" s="78" t="s">
        <v>402</v>
      </c>
      <c r="C54" s="78" t="s">
        <v>133</v>
      </c>
      <c r="D54" s="78" t="s">
        <v>473</v>
      </c>
      <c r="E54" s="27">
        <v>42401</v>
      </c>
      <c r="F54" s="79">
        <v>30000</v>
      </c>
      <c r="G54" s="78">
        <v>0</v>
      </c>
      <c r="H54" s="78">
        <v>861</v>
      </c>
      <c r="I54" s="78">
        <v>912</v>
      </c>
      <c r="J54" s="100">
        <v>1285.46</v>
      </c>
      <c r="K54" s="79">
        <v>3058.46</v>
      </c>
      <c r="L54" s="79">
        <v>26941.54</v>
      </c>
      <c r="M54" s="79" t="s">
        <v>513</v>
      </c>
      <c r="N54" s="82" t="s">
        <v>19</v>
      </c>
    </row>
    <row r="55" spans="1:18" ht="39.950000000000003" customHeight="1">
      <c r="A55" s="127" t="s">
        <v>141</v>
      </c>
      <c r="B55" s="78" t="s">
        <v>386</v>
      </c>
      <c r="C55" s="78" t="s">
        <v>143</v>
      </c>
      <c r="D55" s="78" t="s">
        <v>387</v>
      </c>
      <c r="E55" s="27">
        <v>44298</v>
      </c>
      <c r="F55" s="79">
        <v>50000</v>
      </c>
      <c r="G55" s="78">
        <v>1627.13</v>
      </c>
      <c r="H55" s="79">
        <v>1435</v>
      </c>
      <c r="I55" s="79">
        <v>1520</v>
      </c>
      <c r="J55" s="79">
        <v>5063.5</v>
      </c>
      <c r="K55" s="79">
        <f>+Tabla4[[#This Row],[ISR
(Ley 11-92)
(1*)]]+Tabla4[[#This Row],[Seguro 
de Pensión 
(2.87%) 
 (2*)]]+Tabla4[[#This Row],[Seguro 
de Salud (3.04%)
 (3*)]]+Tabla4[[#This Row],[Otros 
Descuentos]]</f>
        <v>9645.630000000001</v>
      </c>
      <c r="L55" s="79">
        <f>+Tabla4[[#This Row],[Sueldo Bruto
(RD$)]]-Tabla4[[#This Row],[Total 
de 
Descuento]]</f>
        <v>40354.369999999995</v>
      </c>
      <c r="M55" s="79" t="s">
        <v>328</v>
      </c>
      <c r="N55" s="82" t="s">
        <v>35</v>
      </c>
    </row>
    <row r="56" spans="1:18" ht="39.950000000000003" customHeight="1">
      <c r="A56" s="127" t="s">
        <v>145</v>
      </c>
      <c r="B56" s="78" t="s">
        <v>388</v>
      </c>
      <c r="C56" s="78" t="s">
        <v>143</v>
      </c>
      <c r="D56" s="78" t="s">
        <v>389</v>
      </c>
      <c r="E56" s="27">
        <v>41835</v>
      </c>
      <c r="F56" s="79">
        <v>26250</v>
      </c>
      <c r="G56" s="78">
        <v>0</v>
      </c>
      <c r="H56" s="78">
        <v>753.38</v>
      </c>
      <c r="I56" s="78">
        <v>798</v>
      </c>
      <c r="J56" s="78">
        <v>525</v>
      </c>
      <c r="K56" s="79">
        <v>2076.38</v>
      </c>
      <c r="L56" s="79">
        <v>24173.62</v>
      </c>
      <c r="M56" s="79" t="s">
        <v>513</v>
      </c>
      <c r="N56" s="82" t="s">
        <v>35</v>
      </c>
      <c r="O56" s="80"/>
      <c r="P56" s="80"/>
      <c r="Q56" s="80"/>
      <c r="R56" s="80"/>
    </row>
    <row r="57" spans="1:18" ht="39.950000000000003" customHeight="1">
      <c r="A57" s="127" t="s">
        <v>149</v>
      </c>
      <c r="B57" s="78" t="s">
        <v>390</v>
      </c>
      <c r="C57" s="78" t="s">
        <v>143</v>
      </c>
      <c r="D57" s="78" t="s">
        <v>389</v>
      </c>
      <c r="E57" s="27">
        <v>43617</v>
      </c>
      <c r="F57" s="79">
        <v>25000</v>
      </c>
      <c r="G57" s="78">
        <v>0</v>
      </c>
      <c r="H57" s="78">
        <v>717.5</v>
      </c>
      <c r="I57" s="78">
        <v>760</v>
      </c>
      <c r="J57" s="79">
        <v>1625</v>
      </c>
      <c r="K57" s="79">
        <v>3102.5</v>
      </c>
      <c r="L57" s="79">
        <v>21897.5</v>
      </c>
      <c r="M57" s="79" t="s">
        <v>513</v>
      </c>
      <c r="N57" s="82" t="s">
        <v>35</v>
      </c>
      <c r="O57" s="80"/>
      <c r="P57" s="80"/>
      <c r="Q57" s="80"/>
      <c r="R57" s="80"/>
    </row>
    <row r="58" spans="1:18" ht="39.950000000000003" customHeight="1">
      <c r="A58" s="127" t="s">
        <v>152</v>
      </c>
      <c r="B58" s="78" t="s">
        <v>391</v>
      </c>
      <c r="C58" s="78" t="s">
        <v>143</v>
      </c>
      <c r="D58" s="78" t="s">
        <v>344</v>
      </c>
      <c r="E58" s="27">
        <v>42767</v>
      </c>
      <c r="F58" s="79">
        <v>26250</v>
      </c>
      <c r="G58" s="78">
        <v>0</v>
      </c>
      <c r="H58" s="78">
        <v>753.38</v>
      </c>
      <c r="I58" s="78">
        <v>798</v>
      </c>
      <c r="J58" s="78">
        <v>2109.41</v>
      </c>
      <c r="K58" s="79">
        <v>3660.79</v>
      </c>
      <c r="L58" s="79">
        <v>22589.21</v>
      </c>
      <c r="M58" s="79" t="s">
        <v>513</v>
      </c>
      <c r="N58" s="82" t="s">
        <v>35</v>
      </c>
      <c r="O58" s="80"/>
      <c r="P58" s="80"/>
      <c r="Q58" s="80"/>
      <c r="R58" s="80"/>
    </row>
    <row r="59" spans="1:18" ht="39.950000000000003" customHeight="1">
      <c r="A59" s="127" t="s">
        <v>156</v>
      </c>
      <c r="B59" s="78" t="s">
        <v>392</v>
      </c>
      <c r="C59" s="78" t="s">
        <v>143</v>
      </c>
      <c r="D59" s="78" t="s">
        <v>344</v>
      </c>
      <c r="E59" s="27">
        <v>43313</v>
      </c>
      <c r="F59" s="79">
        <v>25000</v>
      </c>
      <c r="G59" s="78">
        <v>0</v>
      </c>
      <c r="H59" s="78">
        <v>717.5</v>
      </c>
      <c r="I59" s="78">
        <v>760</v>
      </c>
      <c r="J59" s="78">
        <v>125</v>
      </c>
      <c r="K59" s="79">
        <v>1602.5</v>
      </c>
      <c r="L59" s="79">
        <v>23397.5</v>
      </c>
      <c r="M59" s="79" t="s">
        <v>513</v>
      </c>
      <c r="N59" s="82" t="s">
        <v>35</v>
      </c>
      <c r="O59" s="80"/>
      <c r="P59" s="80"/>
      <c r="Q59" s="80"/>
      <c r="R59" s="80"/>
    </row>
    <row r="60" spans="1:18" ht="39.950000000000003" customHeight="1">
      <c r="A60" s="127" t="s">
        <v>157</v>
      </c>
      <c r="B60" s="78" t="s">
        <v>393</v>
      </c>
      <c r="C60" s="78" t="s">
        <v>143</v>
      </c>
      <c r="D60" s="78" t="s">
        <v>344</v>
      </c>
      <c r="E60" s="27">
        <v>43346</v>
      </c>
      <c r="F60" s="79">
        <v>25000</v>
      </c>
      <c r="G60" s="78">
        <v>0</v>
      </c>
      <c r="H60" s="78">
        <v>717.5</v>
      </c>
      <c r="I60" s="78">
        <v>760</v>
      </c>
      <c r="J60" s="79">
        <v>1125</v>
      </c>
      <c r="K60" s="79">
        <v>2602.5</v>
      </c>
      <c r="L60" s="79">
        <v>22397.5</v>
      </c>
      <c r="M60" s="79" t="s">
        <v>513</v>
      </c>
      <c r="N60" s="82" t="s">
        <v>35</v>
      </c>
      <c r="O60" s="80"/>
      <c r="P60" s="80"/>
      <c r="Q60" s="80"/>
      <c r="R60" s="80"/>
    </row>
    <row r="61" spans="1:18" ht="39.950000000000003" customHeight="1">
      <c r="A61" s="127" t="s">
        <v>160</v>
      </c>
      <c r="B61" s="78" t="s">
        <v>394</v>
      </c>
      <c r="C61" s="78" t="s">
        <v>143</v>
      </c>
      <c r="D61" s="78" t="s">
        <v>344</v>
      </c>
      <c r="E61" s="27">
        <v>44459</v>
      </c>
      <c r="F61" s="79">
        <v>20000</v>
      </c>
      <c r="G61" s="78">
        <v>0</v>
      </c>
      <c r="H61" s="78">
        <v>574</v>
      </c>
      <c r="I61" s="78">
        <v>608</v>
      </c>
      <c r="J61" s="78">
        <v>25</v>
      </c>
      <c r="K61" s="79">
        <v>1207</v>
      </c>
      <c r="L61" s="79">
        <v>18793</v>
      </c>
      <c r="M61" s="79" t="s">
        <v>513</v>
      </c>
      <c r="N61" s="82" t="s">
        <v>35</v>
      </c>
      <c r="O61" s="80"/>
      <c r="P61" s="80"/>
      <c r="Q61" s="80"/>
      <c r="R61" s="80"/>
    </row>
    <row r="62" spans="1:18" ht="39.950000000000003" customHeight="1">
      <c r="A62" s="127" t="s">
        <v>162</v>
      </c>
      <c r="B62" s="78" t="s">
        <v>596</v>
      </c>
      <c r="C62" s="78" t="s">
        <v>143</v>
      </c>
      <c r="D62" s="78" t="s">
        <v>344</v>
      </c>
      <c r="E62" s="27">
        <v>44851</v>
      </c>
      <c r="F62" s="79">
        <v>20000</v>
      </c>
      <c r="G62" s="78">
        <v>0</v>
      </c>
      <c r="H62" s="78">
        <v>574</v>
      </c>
      <c r="I62" s="78">
        <v>608</v>
      </c>
      <c r="J62" s="78">
        <v>25</v>
      </c>
      <c r="K62" s="79">
        <v>1207</v>
      </c>
      <c r="L62" s="79">
        <v>18793</v>
      </c>
      <c r="M62" s="79" t="s">
        <v>513</v>
      </c>
      <c r="N62" s="82" t="s">
        <v>35</v>
      </c>
      <c r="O62" s="80"/>
      <c r="P62" s="80"/>
      <c r="Q62" s="80"/>
      <c r="R62" s="80"/>
    </row>
    <row r="63" spans="1:18" ht="39.950000000000003" customHeight="1">
      <c r="A63" s="127" t="s">
        <v>165</v>
      </c>
      <c r="B63" s="78" t="s">
        <v>395</v>
      </c>
      <c r="C63" s="78" t="s">
        <v>143</v>
      </c>
      <c r="D63" s="78" t="s">
        <v>396</v>
      </c>
      <c r="E63" s="27">
        <v>38504</v>
      </c>
      <c r="F63" s="79">
        <v>29940.74</v>
      </c>
      <c r="G63" s="78">
        <v>0</v>
      </c>
      <c r="H63" s="78">
        <v>859.3</v>
      </c>
      <c r="I63" s="78">
        <v>910.2</v>
      </c>
      <c r="J63" s="78">
        <v>25</v>
      </c>
      <c r="K63" s="79">
        <v>1794.5</v>
      </c>
      <c r="L63" s="79">
        <v>28146.240000000002</v>
      </c>
      <c r="M63" s="79" t="s">
        <v>513</v>
      </c>
      <c r="N63" s="82" t="s">
        <v>19</v>
      </c>
      <c r="O63" s="80"/>
      <c r="P63" s="80"/>
      <c r="Q63" s="80"/>
      <c r="R63" s="80"/>
    </row>
    <row r="64" spans="1:18" ht="39.950000000000003" customHeight="1">
      <c r="A64" s="127" t="s">
        <v>167</v>
      </c>
      <c r="B64" s="78" t="s">
        <v>398</v>
      </c>
      <c r="C64" s="78" t="s">
        <v>143</v>
      </c>
      <c r="D64" s="78" t="s">
        <v>397</v>
      </c>
      <c r="E64" s="27">
        <v>38869</v>
      </c>
      <c r="F64" s="79">
        <v>22000</v>
      </c>
      <c r="G64" s="78">
        <v>0</v>
      </c>
      <c r="H64" s="78">
        <v>631.4</v>
      </c>
      <c r="I64" s="78">
        <v>668.8</v>
      </c>
      <c r="J64" s="79">
        <v>2125</v>
      </c>
      <c r="K64" s="79">
        <f>+Tabla4[[#This Row],[Seguro 
de Pensión 
(2.87%) 
 (2*)]]+Tabla4[[#This Row],[ISR
(Ley 11-92)
(1*)]]+Tabla4[[#This Row],[Seguro 
de Salud (3.04%)
 (3*)]]+Tabla4[[#This Row],[Otros 
Descuentos]]</f>
        <v>3425.2</v>
      </c>
      <c r="L64" s="79">
        <f>+Tabla4[[#This Row],[Sueldo Bruto
(RD$)]]-Tabla4[[#This Row],[Total 
de 
Descuento]]</f>
        <v>18574.8</v>
      </c>
      <c r="M64" s="79" t="s">
        <v>513</v>
      </c>
      <c r="N64" s="82" t="s">
        <v>19</v>
      </c>
      <c r="O64" s="80"/>
      <c r="P64" s="80"/>
      <c r="Q64" s="80"/>
      <c r="R64" s="80"/>
    </row>
    <row r="65" spans="1:18" ht="39.950000000000003" customHeight="1">
      <c r="A65" s="127" t="s">
        <v>170</v>
      </c>
      <c r="B65" s="78" t="s">
        <v>399</v>
      </c>
      <c r="C65" s="78" t="s">
        <v>143</v>
      </c>
      <c r="D65" s="78" t="s">
        <v>397</v>
      </c>
      <c r="E65" s="27">
        <v>40940</v>
      </c>
      <c r="F65" s="79">
        <v>22000</v>
      </c>
      <c r="G65" s="78">
        <v>0</v>
      </c>
      <c r="H65" s="79">
        <v>631.4</v>
      </c>
      <c r="I65" s="79">
        <v>668.8</v>
      </c>
      <c r="J65" s="78">
        <v>25</v>
      </c>
      <c r="K65" s="79">
        <v>1325.2</v>
      </c>
      <c r="L65" s="79">
        <f>+Tabla4[[#This Row],[Sueldo Bruto
(RD$)]]-Tabla4[[#This Row],[Total 
de 
Descuento]]</f>
        <v>20674.8</v>
      </c>
      <c r="M65" s="79" t="s">
        <v>513</v>
      </c>
      <c r="N65" s="82" t="s">
        <v>35</v>
      </c>
      <c r="O65" s="80"/>
      <c r="P65" s="80"/>
      <c r="Q65" s="80"/>
      <c r="R65" s="80"/>
    </row>
    <row r="66" spans="1:18" ht="39.950000000000003" customHeight="1">
      <c r="A66" s="127" t="s">
        <v>173</v>
      </c>
      <c r="B66" s="78" t="s">
        <v>400</v>
      </c>
      <c r="C66" s="78" t="s">
        <v>143</v>
      </c>
      <c r="D66" s="78" t="s">
        <v>397</v>
      </c>
      <c r="E66" s="27">
        <v>42386</v>
      </c>
      <c r="F66" s="79">
        <v>22000</v>
      </c>
      <c r="G66" s="78">
        <v>0</v>
      </c>
      <c r="H66" s="79">
        <v>631.4</v>
      </c>
      <c r="I66" s="79">
        <v>668.8</v>
      </c>
      <c r="J66" s="78">
        <v>125</v>
      </c>
      <c r="K66" s="79">
        <v>1425.2</v>
      </c>
      <c r="L66" s="79">
        <v>20574.8</v>
      </c>
      <c r="M66" s="79" t="s">
        <v>513</v>
      </c>
      <c r="N66" s="82" t="s">
        <v>19</v>
      </c>
      <c r="O66" s="80"/>
      <c r="P66" s="80"/>
      <c r="Q66" s="80"/>
      <c r="R66" s="80"/>
    </row>
    <row r="67" spans="1:18" ht="39.950000000000003" customHeight="1">
      <c r="A67" s="127" t="s">
        <v>176</v>
      </c>
      <c r="B67" s="78" t="s">
        <v>401</v>
      </c>
      <c r="C67" s="78" t="s">
        <v>143</v>
      </c>
      <c r="D67" s="78" t="s">
        <v>397</v>
      </c>
      <c r="E67" s="27">
        <v>41306</v>
      </c>
      <c r="F67" s="79">
        <v>22000</v>
      </c>
      <c r="G67" s="78">
        <v>0</v>
      </c>
      <c r="H67" s="79">
        <v>631.4</v>
      </c>
      <c r="I67" s="79">
        <v>668.8</v>
      </c>
      <c r="J67" s="78">
        <v>125</v>
      </c>
      <c r="K67" s="79">
        <v>1425.2</v>
      </c>
      <c r="L67" s="79">
        <v>20574.8</v>
      </c>
      <c r="M67" s="79" t="s">
        <v>513</v>
      </c>
      <c r="N67" s="82" t="s">
        <v>19</v>
      </c>
      <c r="O67" s="80"/>
      <c r="P67" s="80"/>
      <c r="Q67" s="80"/>
      <c r="R67" s="80"/>
    </row>
    <row r="68" spans="1:18" ht="39.950000000000003" customHeight="1">
      <c r="A68" s="127" t="s">
        <v>178</v>
      </c>
      <c r="B68" s="78" t="s">
        <v>403</v>
      </c>
      <c r="C68" s="78" t="s">
        <v>143</v>
      </c>
      <c r="D68" s="78" t="s">
        <v>397</v>
      </c>
      <c r="E68" s="27">
        <v>43132</v>
      </c>
      <c r="F68" s="79">
        <v>22000</v>
      </c>
      <c r="G68" s="78">
        <v>0</v>
      </c>
      <c r="H68" s="78">
        <v>631.4</v>
      </c>
      <c r="I68" s="78">
        <v>668.8</v>
      </c>
      <c r="J68" s="100">
        <v>3026.56</v>
      </c>
      <c r="K68" s="79">
        <v>4326.76</v>
      </c>
      <c r="L68" s="79">
        <v>17673.240000000002</v>
      </c>
      <c r="M68" s="79" t="s">
        <v>513</v>
      </c>
      <c r="N68" s="82" t="s">
        <v>19</v>
      </c>
      <c r="O68" s="80"/>
      <c r="P68" s="80"/>
      <c r="Q68" s="80"/>
      <c r="R68" s="80"/>
    </row>
    <row r="69" spans="1:18" ht="39.950000000000003" customHeight="1">
      <c r="A69" s="127" t="s">
        <v>180</v>
      </c>
      <c r="B69" s="78" t="s">
        <v>404</v>
      </c>
      <c r="C69" s="78" t="s">
        <v>143</v>
      </c>
      <c r="D69" s="78" t="s">
        <v>397</v>
      </c>
      <c r="E69" s="27">
        <v>43617</v>
      </c>
      <c r="F69" s="79">
        <v>20000</v>
      </c>
      <c r="G69" s="78">
        <v>0</v>
      </c>
      <c r="H69" s="78">
        <f>+Tabla4[[#This Row],[Sueldo Bruto
(RD$)]]*0.0287</f>
        <v>574</v>
      </c>
      <c r="I69" s="78">
        <f>+Tabla4[[#This Row],[Sueldo Bruto
(RD$)]]*0.0304</f>
        <v>608</v>
      </c>
      <c r="J69" s="78">
        <v>125</v>
      </c>
      <c r="K69" s="79">
        <f>+Tabla4[[#This Row],[Seguro 
de Pensión 
(2.87%) 
 (2*)]]+Tabla4[[#This Row],[ISR
(Ley 11-92)
(1*)]]+Tabla4[[#This Row],[Seguro 
de Salud (3.04%)
 (3*)]]+Tabla4[[#This Row],[Otros 
Descuentos]]</f>
        <v>1307</v>
      </c>
      <c r="L69" s="79">
        <f>+Tabla4[[#This Row],[Sueldo Bruto
(RD$)]]-Tabla4[[#This Row],[Total 
de 
Descuento]]</f>
        <v>18693</v>
      </c>
      <c r="M69" s="79" t="s">
        <v>513</v>
      </c>
      <c r="N69" s="82" t="s">
        <v>35</v>
      </c>
      <c r="O69" s="80"/>
      <c r="P69" s="80"/>
      <c r="Q69" s="80"/>
      <c r="R69" s="80"/>
    </row>
    <row r="70" spans="1:18" ht="39.950000000000003" customHeight="1">
      <c r="A70" s="127" t="s">
        <v>182</v>
      </c>
      <c r="B70" s="78" t="s">
        <v>405</v>
      </c>
      <c r="C70" s="78" t="s">
        <v>143</v>
      </c>
      <c r="D70" s="78" t="s">
        <v>397</v>
      </c>
      <c r="E70" s="27">
        <v>44459</v>
      </c>
      <c r="F70" s="79">
        <v>15000</v>
      </c>
      <c r="G70" s="78">
        <v>0</v>
      </c>
      <c r="H70" s="78">
        <v>430.5</v>
      </c>
      <c r="I70" s="78">
        <v>456</v>
      </c>
      <c r="J70" s="79">
        <v>1537.45</v>
      </c>
      <c r="K70" s="79">
        <v>2423.9499999999998</v>
      </c>
      <c r="L70" s="79">
        <f>+Tabla4[[#This Row],[Sueldo Bruto
(RD$)]]-Tabla4[[#This Row],[Total 
de 
Descuento]]</f>
        <v>12576.05</v>
      </c>
      <c r="M70" s="79" t="s">
        <v>513</v>
      </c>
      <c r="N70" s="82" t="s">
        <v>19</v>
      </c>
      <c r="O70" s="80"/>
      <c r="P70" s="80"/>
      <c r="Q70" s="80"/>
      <c r="R70" s="80"/>
    </row>
    <row r="71" spans="1:18" ht="39.950000000000003" customHeight="1">
      <c r="A71" s="127" t="s">
        <v>183</v>
      </c>
      <c r="B71" s="78" t="s">
        <v>406</v>
      </c>
      <c r="C71" s="78" t="s">
        <v>143</v>
      </c>
      <c r="D71" s="78" t="s">
        <v>397</v>
      </c>
      <c r="E71" s="27">
        <v>44102</v>
      </c>
      <c r="F71" s="79">
        <v>15000</v>
      </c>
      <c r="G71" s="78">
        <v>0</v>
      </c>
      <c r="H71" s="78">
        <v>430.5</v>
      </c>
      <c r="I71" s="78">
        <v>456</v>
      </c>
      <c r="J71" s="78">
        <v>125</v>
      </c>
      <c r="K71" s="79">
        <v>1011.5</v>
      </c>
      <c r="L71" s="79">
        <v>13988.5</v>
      </c>
      <c r="M71" s="79" t="s">
        <v>513</v>
      </c>
      <c r="N71" s="82" t="s">
        <v>19</v>
      </c>
      <c r="O71" s="80"/>
      <c r="P71" s="80"/>
      <c r="Q71" s="80"/>
      <c r="R71" s="80"/>
    </row>
    <row r="72" spans="1:18" ht="39.950000000000003" customHeight="1">
      <c r="A72" s="127" t="s">
        <v>185</v>
      </c>
      <c r="B72" s="78" t="s">
        <v>560</v>
      </c>
      <c r="C72" s="78" t="s">
        <v>143</v>
      </c>
      <c r="D72" s="78" t="s">
        <v>397</v>
      </c>
      <c r="E72" s="27">
        <v>44713</v>
      </c>
      <c r="F72" s="79">
        <v>20000</v>
      </c>
      <c r="G72" s="78">
        <v>0</v>
      </c>
      <c r="H72" s="79">
        <v>574</v>
      </c>
      <c r="I72" s="79">
        <v>608</v>
      </c>
      <c r="J72" s="78">
        <v>65</v>
      </c>
      <c r="K72" s="79">
        <f>+Tabla4[[#This Row],[ISR
(Ley 11-92)
(1*)]]+Tabla4[[#This Row],[Seguro 
de Pensión 
(2.87%) 
 (2*)]]+Tabla4[[#This Row],[Seguro 
de Salud (3.04%)
 (3*)]]+Tabla4[[#This Row],[Otros 
Descuentos]]</f>
        <v>1247</v>
      </c>
      <c r="L72" s="79">
        <f>+Tabla4[[#This Row],[Sueldo Bruto
(RD$)]]-Tabla4[[#This Row],[Total 
de 
Descuento]]</f>
        <v>18753</v>
      </c>
      <c r="M72" s="79" t="s">
        <v>333</v>
      </c>
      <c r="N72" s="82" t="s">
        <v>35</v>
      </c>
      <c r="O72" s="80"/>
      <c r="P72" s="80"/>
      <c r="Q72" s="80"/>
      <c r="R72" s="80"/>
    </row>
    <row r="73" spans="1:18" ht="39.950000000000003" customHeight="1">
      <c r="A73" s="127" t="s">
        <v>188</v>
      </c>
      <c r="B73" s="129" t="s">
        <v>595</v>
      </c>
      <c r="C73" s="78" t="s">
        <v>143</v>
      </c>
      <c r="D73" s="78" t="s">
        <v>397</v>
      </c>
      <c r="E73" s="130">
        <v>44835</v>
      </c>
      <c r="F73" s="131">
        <v>15000</v>
      </c>
      <c r="G73" s="129">
        <v>0</v>
      </c>
      <c r="H73" s="131">
        <v>430.5</v>
      </c>
      <c r="I73" s="131">
        <v>456</v>
      </c>
      <c r="J73" s="129">
        <v>65</v>
      </c>
      <c r="K73" s="131">
        <v>951.5</v>
      </c>
      <c r="L73" s="131">
        <v>14048.5</v>
      </c>
      <c r="M73" s="79" t="s">
        <v>513</v>
      </c>
      <c r="N73" s="132" t="s">
        <v>19</v>
      </c>
      <c r="O73" s="80"/>
      <c r="P73" s="80"/>
      <c r="Q73" s="80"/>
      <c r="R73" s="80"/>
    </row>
    <row r="74" spans="1:18" ht="39.950000000000003" customHeight="1">
      <c r="A74" s="127" t="s">
        <v>190</v>
      </c>
      <c r="B74" s="78" t="s">
        <v>407</v>
      </c>
      <c r="C74" s="78" t="s">
        <v>408</v>
      </c>
      <c r="D74" s="78" t="s">
        <v>364</v>
      </c>
      <c r="E74" s="27">
        <v>44208</v>
      </c>
      <c r="F74" s="79">
        <v>30000</v>
      </c>
      <c r="G74" s="78">
        <v>0</v>
      </c>
      <c r="H74" s="78">
        <v>861</v>
      </c>
      <c r="I74" s="78">
        <v>912</v>
      </c>
      <c r="J74" s="79">
        <v>2037.45</v>
      </c>
      <c r="K74" s="79">
        <v>3810.45</v>
      </c>
      <c r="L74" s="79">
        <v>26189.55</v>
      </c>
      <c r="M74" s="79" t="s">
        <v>513</v>
      </c>
      <c r="N74" s="82" t="s">
        <v>35</v>
      </c>
      <c r="O74" s="80"/>
      <c r="P74" s="80"/>
      <c r="Q74" s="80"/>
      <c r="R74" s="80"/>
    </row>
    <row r="75" spans="1:18" ht="39.950000000000003" customHeight="1">
      <c r="A75" s="127" t="s">
        <v>193</v>
      </c>
      <c r="B75" s="78" t="s">
        <v>409</v>
      </c>
      <c r="C75" s="78" t="s">
        <v>410</v>
      </c>
      <c r="D75" s="78" t="s">
        <v>411</v>
      </c>
      <c r="E75" s="27">
        <v>40756</v>
      </c>
      <c r="F75" s="79">
        <v>75000</v>
      </c>
      <c r="G75" s="100">
        <v>6309.38</v>
      </c>
      <c r="H75" s="79">
        <v>2152.5</v>
      </c>
      <c r="I75" s="79">
        <v>2280</v>
      </c>
      <c r="J75" s="78">
        <v>25</v>
      </c>
      <c r="K75" s="79">
        <f>+Tabla4[[#This Row],[ISR
(Ley 11-92)
(1*)]]+Tabla4[[#This Row],[Seguro 
de Pensión 
(2.87%) 
 (2*)]]+Tabla4[[#This Row],[Seguro 
de Salud (3.04%)
 (3*)]]+Tabla4[[#This Row],[Otros 
Descuentos]]</f>
        <v>10766.880000000001</v>
      </c>
      <c r="L75" s="79">
        <f>+Tabla4[[#This Row],[Sueldo Bruto
(RD$)]]-Tabla4[[#This Row],[Total 
de 
Descuento]]</f>
        <v>64233.119999999995</v>
      </c>
      <c r="M75" s="79" t="s">
        <v>328</v>
      </c>
      <c r="N75" s="82" t="s">
        <v>35</v>
      </c>
      <c r="O75" s="80"/>
      <c r="P75" s="80"/>
      <c r="Q75" s="80"/>
      <c r="R75" s="80"/>
    </row>
    <row r="76" spans="1:18" ht="39.950000000000003" customHeight="1">
      <c r="A76" s="127" t="s">
        <v>196</v>
      </c>
      <c r="B76" s="78" t="s">
        <v>412</v>
      </c>
      <c r="C76" s="78" t="s">
        <v>410</v>
      </c>
      <c r="D76" s="78" t="s">
        <v>159</v>
      </c>
      <c r="E76" s="27">
        <v>38261</v>
      </c>
      <c r="F76" s="79">
        <v>55000</v>
      </c>
      <c r="G76" s="100">
        <v>2559.6799999999998</v>
      </c>
      <c r="H76" s="79">
        <v>1578.5</v>
      </c>
      <c r="I76" s="79">
        <v>1672</v>
      </c>
      <c r="J76" s="78">
        <v>25</v>
      </c>
      <c r="K76" s="79">
        <f>+Tabla4[[#This Row],[ISR
(Ley 11-92)
(1*)]]+Tabla4[[#This Row],[Seguro 
de Pensión 
(2.87%) 
 (2*)]]+Tabla4[[#This Row],[Seguro 
de Salud (3.04%)
 (3*)]]+Tabla4[[#This Row],[Otros 
Descuentos]]</f>
        <v>5835.18</v>
      </c>
      <c r="L76" s="79">
        <f>+Tabla4[[#This Row],[Sueldo Bruto
(RD$)]]-Tabla4[[#This Row],[Total 
de 
Descuento]]</f>
        <v>49164.82</v>
      </c>
      <c r="M76" s="79" t="s">
        <v>333</v>
      </c>
      <c r="N76" s="82" t="s">
        <v>19</v>
      </c>
      <c r="O76" s="80"/>
      <c r="P76" s="80"/>
      <c r="Q76" s="80"/>
      <c r="R76" s="80"/>
    </row>
    <row r="77" spans="1:18" ht="39.950000000000003" customHeight="1">
      <c r="A77" s="127" t="s">
        <v>197</v>
      </c>
      <c r="B77" s="78" t="s">
        <v>413</v>
      </c>
      <c r="C77" s="78" t="s">
        <v>410</v>
      </c>
      <c r="D77" s="78" t="s">
        <v>101</v>
      </c>
      <c r="E77" s="27">
        <v>39965</v>
      </c>
      <c r="F77" s="79">
        <v>42000</v>
      </c>
      <c r="G77" s="78">
        <v>724.92</v>
      </c>
      <c r="H77" s="79">
        <v>1205.4000000000001</v>
      </c>
      <c r="I77" s="79">
        <v>1276.8</v>
      </c>
      <c r="J77" s="79">
        <v>6924.79</v>
      </c>
      <c r="K77" s="79">
        <v>10131.91</v>
      </c>
      <c r="L77" s="79">
        <v>31868.09</v>
      </c>
      <c r="M77" s="79" t="s">
        <v>328</v>
      </c>
      <c r="N77" s="82" t="s">
        <v>35</v>
      </c>
      <c r="O77" s="80"/>
      <c r="P77" s="80"/>
      <c r="Q77" s="80"/>
      <c r="R77" s="80"/>
    </row>
    <row r="78" spans="1:18" ht="39.950000000000003" customHeight="1">
      <c r="A78" s="127" t="s">
        <v>199</v>
      </c>
      <c r="B78" s="78" t="s">
        <v>414</v>
      </c>
      <c r="C78" s="78" t="s">
        <v>410</v>
      </c>
      <c r="D78" s="78" t="s">
        <v>364</v>
      </c>
      <c r="E78" s="27">
        <v>44319</v>
      </c>
      <c r="F78" s="79">
        <v>30000</v>
      </c>
      <c r="G78" s="78">
        <v>0</v>
      </c>
      <c r="H78" s="78">
        <v>861</v>
      </c>
      <c r="I78" s="78">
        <v>912</v>
      </c>
      <c r="J78" s="78">
        <v>125</v>
      </c>
      <c r="K78" s="79">
        <v>1898</v>
      </c>
      <c r="L78" s="79">
        <v>28102</v>
      </c>
      <c r="M78" s="79" t="s">
        <v>328</v>
      </c>
      <c r="N78" s="82" t="s">
        <v>19</v>
      </c>
      <c r="O78" s="80"/>
      <c r="P78" s="80"/>
      <c r="Q78" s="80"/>
      <c r="R78" s="80"/>
    </row>
    <row r="79" spans="1:18" ht="39.950000000000003" customHeight="1">
      <c r="A79" s="127" t="s">
        <v>201</v>
      </c>
      <c r="B79" s="78" t="s">
        <v>581</v>
      </c>
      <c r="C79" s="78" t="s">
        <v>410</v>
      </c>
      <c r="D79" s="78" t="s">
        <v>580</v>
      </c>
      <c r="E79" s="27">
        <v>33695</v>
      </c>
      <c r="F79" s="79">
        <v>26250</v>
      </c>
      <c r="G79" s="78">
        <v>0</v>
      </c>
      <c r="H79" s="78">
        <v>753.38</v>
      </c>
      <c r="I79" s="78">
        <v>798</v>
      </c>
      <c r="J79" s="78">
        <v>25</v>
      </c>
      <c r="K79" s="79">
        <v>1576.38</v>
      </c>
      <c r="L79" s="79">
        <v>24673.62</v>
      </c>
      <c r="M79" s="79" t="s">
        <v>333</v>
      </c>
      <c r="N79" s="82" t="s">
        <v>582</v>
      </c>
      <c r="O79" s="80"/>
      <c r="P79" s="80"/>
      <c r="Q79" s="80"/>
      <c r="R79" s="80"/>
    </row>
    <row r="80" spans="1:18" ht="39.950000000000003" customHeight="1">
      <c r="A80" s="127" t="s">
        <v>203</v>
      </c>
      <c r="B80" s="78" t="s">
        <v>415</v>
      </c>
      <c r="C80" s="78" t="s">
        <v>410</v>
      </c>
      <c r="D80" s="78" t="s">
        <v>416</v>
      </c>
      <c r="E80" s="27">
        <v>36896</v>
      </c>
      <c r="F80" s="79">
        <v>26250</v>
      </c>
      <c r="G80" s="78">
        <v>0</v>
      </c>
      <c r="H80" s="78">
        <v>753.38</v>
      </c>
      <c r="I80" s="78">
        <v>798</v>
      </c>
      <c r="J80" s="79">
        <v>4491.3100000000004</v>
      </c>
      <c r="K80" s="79">
        <v>6042.69</v>
      </c>
      <c r="L80" s="79">
        <f>+Tabla4[[#This Row],[Sueldo Bruto
(RD$)]]-Tabla4[[#This Row],[Total 
de 
Descuento]]</f>
        <v>20207.310000000001</v>
      </c>
      <c r="M80" s="79" t="s">
        <v>513</v>
      </c>
      <c r="N80" s="82" t="s">
        <v>35</v>
      </c>
      <c r="O80" s="80"/>
      <c r="P80" s="80"/>
      <c r="Q80" s="80"/>
      <c r="R80" s="80"/>
    </row>
    <row r="81" spans="1:18" ht="39.950000000000003" customHeight="1">
      <c r="A81" s="127" t="s">
        <v>205</v>
      </c>
      <c r="B81" s="78" t="s">
        <v>417</v>
      </c>
      <c r="C81" s="78" t="s">
        <v>410</v>
      </c>
      <c r="D81" s="78" t="s">
        <v>416</v>
      </c>
      <c r="E81" s="27">
        <v>38961</v>
      </c>
      <c r="F81" s="79">
        <v>26250</v>
      </c>
      <c r="G81" s="78">
        <v>0</v>
      </c>
      <c r="H81" s="78">
        <v>753.38</v>
      </c>
      <c r="I81" s="78">
        <v>798</v>
      </c>
      <c r="J81" s="78">
        <v>25</v>
      </c>
      <c r="K81" s="79">
        <v>1576.38</v>
      </c>
      <c r="L81" s="79">
        <v>24673.62</v>
      </c>
      <c r="M81" s="79" t="s">
        <v>513</v>
      </c>
      <c r="N81" s="82" t="s">
        <v>35</v>
      </c>
      <c r="O81" s="80"/>
      <c r="P81" s="80"/>
      <c r="Q81" s="80"/>
      <c r="R81" s="80"/>
    </row>
    <row r="82" spans="1:18" ht="39.950000000000003" customHeight="1">
      <c r="A82" s="127" t="s">
        <v>207</v>
      </c>
      <c r="B82" s="78" t="s">
        <v>418</v>
      </c>
      <c r="C82" s="78" t="s">
        <v>410</v>
      </c>
      <c r="D82" s="78" t="s">
        <v>416</v>
      </c>
      <c r="E82" s="27">
        <v>43586</v>
      </c>
      <c r="F82" s="79">
        <v>23000</v>
      </c>
      <c r="G82" s="79">
        <v>0</v>
      </c>
      <c r="H82" s="79">
        <v>660.1</v>
      </c>
      <c r="I82" s="79">
        <v>699.2</v>
      </c>
      <c r="J82" s="79">
        <v>8052.34</v>
      </c>
      <c r="K82" s="79">
        <f>+Tabla4[[#This Row],[ISR
(Ley 11-92)
(1*)]]+Tabla4[[#This Row],[Seguro 
de Pensión 
(2.87%) 
 (2*)]]+Tabla4[[#This Row],[Seguro 
de Salud (3.04%)
 (3*)]]+Tabla4[[#This Row],[Otros 
Descuentos]]</f>
        <v>9411.64</v>
      </c>
      <c r="L82" s="79">
        <f>+Tabla4[[#This Row],[Sueldo Bruto
(RD$)]]-Tabla4[[#This Row],[Total 
de 
Descuento]]</f>
        <v>13588.36</v>
      </c>
      <c r="M82" s="79" t="s">
        <v>513</v>
      </c>
      <c r="N82" s="82" t="s">
        <v>35</v>
      </c>
      <c r="O82" s="80"/>
      <c r="P82" s="80"/>
      <c r="Q82" s="80"/>
      <c r="R82" s="80"/>
    </row>
    <row r="83" spans="1:18" ht="39.950000000000003" customHeight="1">
      <c r="A83" s="127" t="s">
        <v>208</v>
      </c>
      <c r="B83" s="78" t="s">
        <v>419</v>
      </c>
      <c r="C83" s="78" t="s">
        <v>410</v>
      </c>
      <c r="D83" s="78" t="s">
        <v>416</v>
      </c>
      <c r="E83" s="27">
        <v>44305</v>
      </c>
      <c r="F83" s="79">
        <v>21000</v>
      </c>
      <c r="G83" s="79">
        <v>0</v>
      </c>
      <c r="H83" s="79">
        <v>602.70000000000005</v>
      </c>
      <c r="I83" s="79">
        <v>638.4</v>
      </c>
      <c r="J83" s="100">
        <v>2025</v>
      </c>
      <c r="K83" s="79">
        <v>3266.1</v>
      </c>
      <c r="L83" s="79">
        <v>17733.900000000001</v>
      </c>
      <c r="M83" s="79" t="s">
        <v>513</v>
      </c>
      <c r="N83" s="82" t="s">
        <v>35</v>
      </c>
      <c r="O83" s="80"/>
      <c r="P83" s="80"/>
      <c r="Q83" s="80"/>
      <c r="R83" s="80"/>
    </row>
    <row r="84" spans="1:18" ht="39.950000000000003" customHeight="1">
      <c r="A84" s="127" t="s">
        <v>210</v>
      </c>
      <c r="B84" s="78" t="s">
        <v>420</v>
      </c>
      <c r="C84" s="78" t="s">
        <v>410</v>
      </c>
      <c r="D84" s="78" t="s">
        <v>416</v>
      </c>
      <c r="E84" s="27">
        <v>44550</v>
      </c>
      <c r="F84" s="79">
        <v>22000</v>
      </c>
      <c r="G84" s="79">
        <v>0</v>
      </c>
      <c r="H84" s="79">
        <v>631.4</v>
      </c>
      <c r="I84" s="79">
        <v>668.8</v>
      </c>
      <c r="J84" s="78">
        <v>25</v>
      </c>
      <c r="K84" s="79">
        <v>1325.2</v>
      </c>
      <c r="L84" s="79">
        <v>20674.8</v>
      </c>
      <c r="M84" s="79" t="s">
        <v>513</v>
      </c>
      <c r="N84" s="82" t="s">
        <v>35</v>
      </c>
      <c r="O84" s="80"/>
      <c r="P84" s="80"/>
      <c r="Q84" s="80"/>
      <c r="R84" s="80"/>
    </row>
    <row r="85" spans="1:18" ht="39.950000000000003" customHeight="1">
      <c r="A85" s="127" t="s">
        <v>212</v>
      </c>
      <c r="B85" s="78" t="s">
        <v>421</v>
      </c>
      <c r="C85" s="78" t="s">
        <v>147</v>
      </c>
      <c r="D85" s="78" t="s">
        <v>422</v>
      </c>
      <c r="E85" s="27">
        <v>41276</v>
      </c>
      <c r="F85" s="79">
        <v>110000</v>
      </c>
      <c r="G85" s="79">
        <v>14457.62</v>
      </c>
      <c r="H85" s="79">
        <v>3157</v>
      </c>
      <c r="I85" s="79">
        <v>3344</v>
      </c>
      <c r="J85" s="78">
        <v>25</v>
      </c>
      <c r="K85" s="79">
        <v>20983.62</v>
      </c>
      <c r="L85" s="79">
        <v>89016.38</v>
      </c>
      <c r="M85" s="79" t="s">
        <v>328</v>
      </c>
      <c r="N85" s="82" t="s">
        <v>19</v>
      </c>
      <c r="O85" s="80"/>
      <c r="P85" s="80"/>
      <c r="Q85" s="80"/>
      <c r="R85" s="80"/>
    </row>
    <row r="86" spans="1:18" ht="39.950000000000003" customHeight="1">
      <c r="A86" s="127" t="s">
        <v>214</v>
      </c>
      <c r="B86" s="78" t="s">
        <v>571</v>
      </c>
      <c r="C86" s="78" t="s">
        <v>147</v>
      </c>
      <c r="D86" s="78" t="s">
        <v>148</v>
      </c>
      <c r="E86" s="27">
        <v>44743</v>
      </c>
      <c r="F86" s="79">
        <v>65000</v>
      </c>
      <c r="G86" s="79">
        <v>4125.09</v>
      </c>
      <c r="H86" s="79">
        <v>1865.5</v>
      </c>
      <c r="I86" s="79">
        <v>1976</v>
      </c>
      <c r="J86" s="100">
        <v>11537.45</v>
      </c>
      <c r="K86" s="79">
        <f>+Tabla4[[#This Row],[ISR
(Ley 11-92)
(1*)]]+Tabla4[[#This Row],[Seguro 
de Pensión 
(2.87%) 
 (2*)]]+Tabla4[[#This Row],[Seguro 
de Salud (3.04%)
 (3*)]]+Tabla4[[#This Row],[Otros 
Descuentos]]</f>
        <v>19504.04</v>
      </c>
      <c r="L86" s="79">
        <f>+Tabla4[[#This Row],[Sueldo Bruto
(RD$)]]-Tabla4[[#This Row],[Total 
de 
Descuento]]</f>
        <v>45495.96</v>
      </c>
      <c r="M86" s="79" t="s">
        <v>333</v>
      </c>
      <c r="N86" s="82" t="s">
        <v>19</v>
      </c>
      <c r="O86" s="80"/>
      <c r="P86" s="80"/>
      <c r="Q86" s="80"/>
      <c r="R86" s="80"/>
    </row>
    <row r="87" spans="1:18" ht="39.950000000000003" customHeight="1">
      <c r="A87" s="127" t="s">
        <v>218</v>
      </c>
      <c r="B87" s="78" t="s">
        <v>423</v>
      </c>
      <c r="C87" s="78" t="s">
        <v>147</v>
      </c>
      <c r="D87" s="78" t="s">
        <v>424</v>
      </c>
      <c r="E87" s="27">
        <v>41715</v>
      </c>
      <c r="F87" s="79">
        <v>65000</v>
      </c>
      <c r="G87" s="79">
        <v>4427.58</v>
      </c>
      <c r="H87" s="79">
        <v>1865.5</v>
      </c>
      <c r="I87" s="79">
        <v>1976</v>
      </c>
      <c r="J87" s="78">
        <v>125</v>
      </c>
      <c r="K87" s="79">
        <v>8394.08</v>
      </c>
      <c r="L87" s="79">
        <v>56605.919999999998</v>
      </c>
      <c r="M87" s="79" t="s">
        <v>328</v>
      </c>
      <c r="N87" s="82" t="s">
        <v>35</v>
      </c>
      <c r="O87" s="80"/>
      <c r="P87" s="80"/>
      <c r="Q87" s="80"/>
      <c r="R87" s="80"/>
    </row>
    <row r="88" spans="1:18" s="80" customFormat="1" ht="39.950000000000003" customHeight="1">
      <c r="A88" s="127" t="s">
        <v>220</v>
      </c>
      <c r="B88" s="78" t="s">
        <v>425</v>
      </c>
      <c r="C88" s="78" t="s">
        <v>216</v>
      </c>
      <c r="D88" s="78" t="s">
        <v>426</v>
      </c>
      <c r="E88" s="27">
        <v>41932</v>
      </c>
      <c r="F88" s="79">
        <v>125000</v>
      </c>
      <c r="G88" s="79">
        <v>17985.990000000002</v>
      </c>
      <c r="H88" s="79">
        <v>3587.5</v>
      </c>
      <c r="I88" s="79">
        <v>3800</v>
      </c>
      <c r="J88" s="79">
        <v>7525</v>
      </c>
      <c r="K88" s="79">
        <v>32898.49</v>
      </c>
      <c r="L88" s="79">
        <v>92101.51</v>
      </c>
      <c r="M88" s="79" t="s">
        <v>328</v>
      </c>
      <c r="N88" s="82" t="s">
        <v>35</v>
      </c>
    </row>
    <row r="89" spans="1:18" s="80" customFormat="1" ht="39.950000000000003" customHeight="1">
      <c r="A89" s="127" t="s">
        <v>224</v>
      </c>
      <c r="B89" s="78" t="s">
        <v>427</v>
      </c>
      <c r="C89" s="78" t="s">
        <v>216</v>
      </c>
      <c r="D89" s="78" t="s">
        <v>94</v>
      </c>
      <c r="E89" s="27">
        <v>42036</v>
      </c>
      <c r="F89" s="79">
        <v>95000</v>
      </c>
      <c r="G89" s="79">
        <v>10929.24</v>
      </c>
      <c r="H89" s="79">
        <v>2726.5</v>
      </c>
      <c r="I89" s="79">
        <v>2888</v>
      </c>
      <c r="J89" s="79">
        <v>10371.48</v>
      </c>
      <c r="K89" s="79">
        <f>+Tabla4[[#This Row],[ISR
(Ley 11-92)
(1*)]]+Tabla4[[#This Row],[Seguro 
de Pensión 
(2.87%) 
 (2*)]]+Tabla4[[#This Row],[Seguro 
de Salud (3.04%)
 (3*)]]+Tabla4[[#This Row],[Otros 
Descuentos]]</f>
        <v>26915.219999999998</v>
      </c>
      <c r="L89" s="79">
        <f>+Tabla4[[#This Row],[Sueldo Bruto
(RD$)]]-Tabla4[[#This Row],[Total 
de 
Descuento]]</f>
        <v>68084.78</v>
      </c>
      <c r="M89" s="79" t="s">
        <v>328</v>
      </c>
      <c r="N89" s="82" t="s">
        <v>35</v>
      </c>
    </row>
    <row r="90" spans="1:18" s="80" customFormat="1" ht="39.950000000000003" customHeight="1">
      <c r="A90" s="127" t="s">
        <v>226</v>
      </c>
      <c r="B90" s="78" t="s">
        <v>428</v>
      </c>
      <c r="C90" s="78" t="s">
        <v>216</v>
      </c>
      <c r="D90" s="78" t="s">
        <v>597</v>
      </c>
      <c r="E90" s="27">
        <v>43172</v>
      </c>
      <c r="F90" s="79">
        <v>85000</v>
      </c>
      <c r="G90" s="79">
        <v>8576.99</v>
      </c>
      <c r="H90" s="79">
        <v>2439.5</v>
      </c>
      <c r="I90" s="79">
        <v>2584</v>
      </c>
      <c r="J90" s="78">
        <v>25</v>
      </c>
      <c r="K90" s="79">
        <f>+Tabla4[[#This Row],[ISR
(Ley 11-92)
(1*)]]+Tabla4[[#This Row],[Seguro 
de Pensión 
(2.87%) 
 (2*)]]+Tabla4[[#This Row],[Seguro 
de Salud (3.04%)
 (3*)]]+Tabla4[[#This Row],[Otros 
Descuentos]]</f>
        <v>13625.49</v>
      </c>
      <c r="L90" s="79">
        <f>+Tabla4[[#This Row],[Sueldo Bruto
(RD$)]]-Tabla4[[#This Row],[Total 
de 
Descuento]]</f>
        <v>71374.509999999995</v>
      </c>
      <c r="M90" s="79" t="s">
        <v>328</v>
      </c>
      <c r="N90" s="82" t="s">
        <v>19</v>
      </c>
    </row>
    <row r="91" spans="1:18" s="80" customFormat="1" ht="39.950000000000003" customHeight="1">
      <c r="A91" s="127" t="s">
        <v>229</v>
      </c>
      <c r="B91" s="78" t="s">
        <v>429</v>
      </c>
      <c r="C91" s="78" t="s">
        <v>172</v>
      </c>
      <c r="D91" s="78" t="s">
        <v>430</v>
      </c>
      <c r="E91" s="27">
        <v>40238</v>
      </c>
      <c r="F91" s="79">
        <v>145000</v>
      </c>
      <c r="G91" s="79">
        <v>22690.49</v>
      </c>
      <c r="H91" s="79">
        <v>4161.5</v>
      </c>
      <c r="I91" s="79">
        <v>4408</v>
      </c>
      <c r="J91" s="79">
        <v>5605.38</v>
      </c>
      <c r="K91" s="79">
        <f>+Tabla4[[#This Row],[ISR
(Ley 11-92)
(1*)]]+Tabla4[[#This Row],[Seguro 
de Pensión 
(2.87%) 
 (2*)]]+Tabla4[[#This Row],[Seguro 
de Salud (3.04%)
 (3*)]]+Tabla4[[#This Row],[Otros 
Descuentos]]</f>
        <v>36865.370000000003</v>
      </c>
      <c r="L91" s="79">
        <f>+Tabla4[[#This Row],[Sueldo Bruto
(RD$)]]-Tabla4[[#This Row],[Total 
de 
Descuento]]</f>
        <v>108134.63</v>
      </c>
      <c r="M91" s="79" t="s">
        <v>333</v>
      </c>
      <c r="N91" s="82" t="s">
        <v>19</v>
      </c>
    </row>
    <row r="92" spans="1:18" s="80" customFormat="1" ht="39.950000000000003" customHeight="1">
      <c r="A92" s="127" t="s">
        <v>232</v>
      </c>
      <c r="B92" s="78" t="s">
        <v>433</v>
      </c>
      <c r="C92" s="78" t="s">
        <v>172</v>
      </c>
      <c r="D92" s="78" t="s">
        <v>434</v>
      </c>
      <c r="E92" s="27">
        <v>44531</v>
      </c>
      <c r="F92" s="79">
        <v>35000</v>
      </c>
      <c r="G92" s="78">
        <v>0</v>
      </c>
      <c r="H92" s="79">
        <v>1004.5</v>
      </c>
      <c r="I92" s="79">
        <v>1064</v>
      </c>
      <c r="J92" s="78">
        <v>25</v>
      </c>
      <c r="K92" s="79">
        <v>2093.5</v>
      </c>
      <c r="L92" s="79">
        <v>32906.5</v>
      </c>
      <c r="M92" s="79" t="s">
        <v>328</v>
      </c>
      <c r="N92" s="82" t="s">
        <v>35</v>
      </c>
    </row>
    <row r="93" spans="1:18" s="80" customFormat="1" ht="39.950000000000003" customHeight="1">
      <c r="A93" s="127" t="s">
        <v>234</v>
      </c>
      <c r="B93" s="78" t="s">
        <v>439</v>
      </c>
      <c r="C93" s="78" t="s">
        <v>187</v>
      </c>
      <c r="D93" s="78" t="s">
        <v>341</v>
      </c>
      <c r="E93" s="27">
        <v>43017</v>
      </c>
      <c r="F93" s="79">
        <v>42000</v>
      </c>
      <c r="G93" s="78">
        <v>724.92</v>
      </c>
      <c r="H93" s="79">
        <v>1205.4000000000001</v>
      </c>
      <c r="I93" s="79">
        <v>1276.8</v>
      </c>
      <c r="J93" s="100">
        <v>1525</v>
      </c>
      <c r="K93" s="79">
        <f>+Tabla4[[#This Row],[ISR
(Ley 11-92)
(1*)]]+Tabla4[[#This Row],[Seguro 
de Pensión 
(2.87%) 
 (2*)]]+Tabla4[[#This Row],[Seguro 
de Salud (3.04%)
 (3*)]]+Tabla4[[#This Row],[Otros 
Descuentos]]</f>
        <v>4732.12</v>
      </c>
      <c r="L93" s="79">
        <f>+Tabla4[[#This Row],[Sueldo Bruto
(RD$)]]-Tabla4[[#This Row],[Total 
de 
Descuento]]</f>
        <v>37267.879999999997</v>
      </c>
      <c r="M93" s="79" t="s">
        <v>328</v>
      </c>
      <c r="N93" s="82" t="s">
        <v>19</v>
      </c>
    </row>
    <row r="94" spans="1:18" s="80" customFormat="1" ht="39.950000000000003" customHeight="1">
      <c r="A94" s="127" t="s">
        <v>236</v>
      </c>
      <c r="B94" s="78" t="s">
        <v>440</v>
      </c>
      <c r="C94" s="78" t="s">
        <v>187</v>
      </c>
      <c r="D94" s="78" t="s">
        <v>364</v>
      </c>
      <c r="E94" s="27">
        <v>44305</v>
      </c>
      <c r="F94" s="79">
        <v>30000</v>
      </c>
      <c r="G94" s="78">
        <v>0</v>
      </c>
      <c r="H94" s="78">
        <v>861</v>
      </c>
      <c r="I94" s="78">
        <v>912</v>
      </c>
      <c r="J94" s="79">
        <v>5633.46</v>
      </c>
      <c r="K94" s="79">
        <v>7406.46</v>
      </c>
      <c r="L94" s="79">
        <v>22593.54</v>
      </c>
      <c r="M94" s="79" t="s">
        <v>328</v>
      </c>
      <c r="N94" s="82" t="s">
        <v>19</v>
      </c>
    </row>
    <row r="95" spans="1:18" s="80" customFormat="1" ht="39.950000000000003" customHeight="1">
      <c r="A95" s="127" t="s">
        <v>238</v>
      </c>
      <c r="B95" s="78" t="s">
        <v>436</v>
      </c>
      <c r="C95" s="78" t="s">
        <v>615</v>
      </c>
      <c r="D95" s="78" t="s">
        <v>64</v>
      </c>
      <c r="E95" s="27">
        <v>42689</v>
      </c>
      <c r="F95" s="79">
        <v>125000</v>
      </c>
      <c r="G95" s="79">
        <v>17985.990000000002</v>
      </c>
      <c r="H95" s="79">
        <v>3587.5</v>
      </c>
      <c r="I95" s="79">
        <v>3800</v>
      </c>
      <c r="J95" s="78">
        <v>25</v>
      </c>
      <c r="K95" s="79">
        <v>25398.49</v>
      </c>
      <c r="L95" s="79">
        <v>99601.51</v>
      </c>
      <c r="M95" s="79" t="s">
        <v>328</v>
      </c>
      <c r="N95" s="82" t="s">
        <v>19</v>
      </c>
    </row>
    <row r="96" spans="1:18" s="80" customFormat="1" ht="39.950000000000003" customHeight="1">
      <c r="A96" s="127" t="s">
        <v>240</v>
      </c>
      <c r="B96" s="78" t="s">
        <v>437</v>
      </c>
      <c r="C96" s="78" t="s">
        <v>615</v>
      </c>
      <c r="D96" s="78" t="s">
        <v>175</v>
      </c>
      <c r="E96" s="27">
        <v>43010</v>
      </c>
      <c r="F96" s="79">
        <v>80000</v>
      </c>
      <c r="G96" s="100">
        <v>7400.87</v>
      </c>
      <c r="H96" s="79">
        <v>2296</v>
      </c>
      <c r="I96" s="79">
        <v>2432</v>
      </c>
      <c r="J96" s="78">
        <v>599.84</v>
      </c>
      <c r="K96" s="79">
        <f>+Tabla4[[#This Row],[ISR
(Ley 11-92)
(1*)]]+Tabla4[[#This Row],[Seguro 
de Pensión 
(2.87%) 
 (2*)]]+Tabla4[[#This Row],[Seguro 
de Salud (3.04%)
 (3*)]]+Tabla4[[#This Row],[Otros 
Descuentos]]</f>
        <v>12728.71</v>
      </c>
      <c r="L96" s="79">
        <f>+Tabla4[[#This Row],[Sueldo Bruto
(RD$)]]-Tabla4[[#This Row],[Total 
de 
Descuento]]</f>
        <v>67271.290000000008</v>
      </c>
      <c r="M96" s="79" t="s">
        <v>328</v>
      </c>
      <c r="N96" s="82" t="s">
        <v>35</v>
      </c>
    </row>
    <row r="97" spans="1:18" s="80" customFormat="1" ht="39.950000000000003" customHeight="1">
      <c r="A97" s="127" t="s">
        <v>242</v>
      </c>
      <c r="B97" s="78" t="s">
        <v>438</v>
      </c>
      <c r="C97" s="78" t="s">
        <v>614</v>
      </c>
      <c r="D97" s="78" t="s">
        <v>175</v>
      </c>
      <c r="E97" s="27">
        <v>42675</v>
      </c>
      <c r="F97" s="79">
        <v>80000</v>
      </c>
      <c r="G97" s="100">
        <v>7022.76</v>
      </c>
      <c r="H97" s="79">
        <v>2296</v>
      </c>
      <c r="I97" s="79">
        <v>2432</v>
      </c>
      <c r="J97" s="79">
        <v>1537.45</v>
      </c>
      <c r="K97" s="79">
        <f>+Tabla4[[#This Row],[ISR
(Ley 11-92)
(1*)]]+Tabla4[[#This Row],[Seguro 
de Pensión 
(2.87%) 
 (2*)]]+Tabla4[[#This Row],[Seguro 
de Salud (3.04%)
 (3*)]]+Tabla4[[#This Row],[Otros 
Descuentos]]</f>
        <v>13288.210000000001</v>
      </c>
      <c r="L97" s="79">
        <f>+Tabla4[[#This Row],[Sueldo Bruto
(RD$)]]-Tabla4[[#This Row],[Total 
de 
Descuento]]</f>
        <v>66711.789999999994</v>
      </c>
      <c r="M97" s="79" t="s">
        <v>328</v>
      </c>
      <c r="N97" s="82" t="s">
        <v>19</v>
      </c>
    </row>
    <row r="98" spans="1:18" s="80" customFormat="1" ht="39.950000000000003" customHeight="1">
      <c r="A98" s="127" t="s">
        <v>244</v>
      </c>
      <c r="B98" s="78" t="s">
        <v>441</v>
      </c>
      <c r="C98" s="78" t="s">
        <v>442</v>
      </c>
      <c r="D98" s="78" t="s">
        <v>443</v>
      </c>
      <c r="E98" s="27">
        <v>42036</v>
      </c>
      <c r="F98" s="79">
        <v>110000</v>
      </c>
      <c r="G98" s="79">
        <v>14457.62</v>
      </c>
      <c r="H98" s="79">
        <v>3157</v>
      </c>
      <c r="I98" s="79">
        <v>3344</v>
      </c>
      <c r="J98" s="79">
        <v>1125</v>
      </c>
      <c r="K98" s="79">
        <v>22083.62</v>
      </c>
      <c r="L98" s="79">
        <v>87916.38</v>
      </c>
      <c r="M98" s="79" t="s">
        <v>328</v>
      </c>
      <c r="N98" s="82" t="s">
        <v>35</v>
      </c>
    </row>
    <row r="99" spans="1:18" s="80" customFormat="1" ht="39.950000000000003" customHeight="1">
      <c r="A99" s="127" t="s">
        <v>245</v>
      </c>
      <c r="B99" s="78" t="s">
        <v>444</v>
      </c>
      <c r="C99" s="78" t="s">
        <v>442</v>
      </c>
      <c r="D99" s="78" t="s">
        <v>445</v>
      </c>
      <c r="E99" s="27">
        <v>42217</v>
      </c>
      <c r="F99" s="79">
        <v>125000</v>
      </c>
      <c r="G99" s="79">
        <v>17985.990000000002</v>
      </c>
      <c r="H99" s="79">
        <v>3587.5</v>
      </c>
      <c r="I99" s="79">
        <v>3800</v>
      </c>
      <c r="J99" s="78">
        <v>25</v>
      </c>
      <c r="K99" s="79">
        <v>25398.49</v>
      </c>
      <c r="L99" s="79">
        <v>99601.51</v>
      </c>
      <c r="M99" s="79" t="s">
        <v>328</v>
      </c>
      <c r="N99" s="82" t="s">
        <v>35</v>
      </c>
    </row>
    <row r="100" spans="1:18" s="80" customFormat="1" ht="39.950000000000003" customHeight="1">
      <c r="A100" s="127" t="s">
        <v>247</v>
      </c>
      <c r="B100" s="78" t="s">
        <v>447</v>
      </c>
      <c r="C100" s="78" t="s">
        <v>222</v>
      </c>
      <c r="D100" s="78" t="s">
        <v>448</v>
      </c>
      <c r="E100" s="27">
        <v>39661</v>
      </c>
      <c r="F100" s="79">
        <v>135000</v>
      </c>
      <c r="G100" s="79">
        <v>20338.240000000002</v>
      </c>
      <c r="H100" s="79">
        <v>3874.5</v>
      </c>
      <c r="I100" s="79">
        <v>4104</v>
      </c>
      <c r="J100" s="78">
        <v>25</v>
      </c>
      <c r="K100" s="79">
        <v>28341.74</v>
      </c>
      <c r="L100" s="79">
        <v>106658.26</v>
      </c>
      <c r="M100" s="79" t="s">
        <v>333</v>
      </c>
      <c r="N100" s="82" t="s">
        <v>19</v>
      </c>
    </row>
    <row r="101" spans="1:18" ht="39.950000000000003" customHeight="1">
      <c r="A101" s="127" t="s">
        <v>249</v>
      </c>
      <c r="B101" s="78" t="s">
        <v>449</v>
      </c>
      <c r="C101" s="78" t="s">
        <v>222</v>
      </c>
      <c r="D101" s="78" t="s">
        <v>17</v>
      </c>
      <c r="E101" s="27">
        <v>42767</v>
      </c>
      <c r="F101" s="79">
        <v>85000</v>
      </c>
      <c r="G101" s="79">
        <v>8576.99</v>
      </c>
      <c r="H101" s="79">
        <v>2439.5</v>
      </c>
      <c r="I101" s="79">
        <v>2584</v>
      </c>
      <c r="J101" s="78">
        <v>725</v>
      </c>
      <c r="K101" s="79">
        <v>14325.49</v>
      </c>
      <c r="L101" s="79">
        <v>70674.509999999995</v>
      </c>
      <c r="M101" s="79" t="s">
        <v>328</v>
      </c>
      <c r="N101" s="82" t="s">
        <v>19</v>
      </c>
      <c r="O101" s="80"/>
      <c r="P101" s="80"/>
      <c r="Q101" s="80"/>
      <c r="R101" s="80"/>
    </row>
    <row r="102" spans="1:18" ht="39.950000000000003" customHeight="1">
      <c r="A102" s="127" t="s">
        <v>251</v>
      </c>
      <c r="B102" s="78" t="s">
        <v>450</v>
      </c>
      <c r="C102" s="78" t="s">
        <v>222</v>
      </c>
      <c r="D102" s="78" t="s">
        <v>451</v>
      </c>
      <c r="E102" s="27">
        <v>43040</v>
      </c>
      <c r="F102" s="79">
        <v>85000</v>
      </c>
      <c r="G102" s="100">
        <v>8576.99</v>
      </c>
      <c r="H102" s="79">
        <v>2439.5</v>
      </c>
      <c r="I102" s="79">
        <v>2584</v>
      </c>
      <c r="J102" s="79">
        <v>15125</v>
      </c>
      <c r="K102" s="79">
        <f>+Tabla4[[#This Row],[ISR
(Ley 11-92)
(1*)]]+Tabla4[[#This Row],[Seguro 
de Pensión 
(2.87%) 
 (2*)]]+Tabla4[[#This Row],[Seguro 
de Salud (3.04%)
 (3*)]]+Tabla4[[#This Row],[Otros 
Descuentos]]</f>
        <v>28725.489999999998</v>
      </c>
      <c r="L102" s="79">
        <f>+Tabla4[[#This Row],[Sueldo Bruto
(RD$)]]-Tabla4[[#This Row],[Total 
de 
Descuento]]</f>
        <v>56274.51</v>
      </c>
      <c r="M102" s="79" t="s">
        <v>328</v>
      </c>
      <c r="N102" s="82" t="s">
        <v>19</v>
      </c>
      <c r="O102" s="80"/>
      <c r="P102" s="80"/>
      <c r="Q102" s="80"/>
      <c r="R102" s="80"/>
    </row>
    <row r="103" spans="1:18" ht="39.950000000000003" customHeight="1">
      <c r="A103" s="127" t="s">
        <v>253</v>
      </c>
      <c r="B103" s="78" t="s">
        <v>452</v>
      </c>
      <c r="C103" s="78" t="s">
        <v>222</v>
      </c>
      <c r="D103" s="78" t="s">
        <v>451</v>
      </c>
      <c r="E103" s="27">
        <v>42036</v>
      </c>
      <c r="F103" s="79">
        <v>70000</v>
      </c>
      <c r="G103" s="79">
        <v>5368.48</v>
      </c>
      <c r="H103" s="79">
        <v>2009</v>
      </c>
      <c r="I103" s="79">
        <v>2128</v>
      </c>
      <c r="J103" s="78">
        <v>125</v>
      </c>
      <c r="K103" s="79">
        <f>+Tabla4[[#This Row],[ISR
(Ley 11-92)
(1*)]]+Tabla4[[#This Row],[Seguro 
de Pensión 
(2.87%) 
 (2*)]]+Tabla4[[#This Row],[Seguro 
de Salud (3.04%)
 (3*)]]+Tabla4[[#This Row],[Otros 
Descuentos]]</f>
        <v>9630.48</v>
      </c>
      <c r="L103" s="79">
        <f>+Tabla4[[#This Row],[Sueldo Bruto
(RD$)]]-Tabla4[[#This Row],[Total 
de 
Descuento]]</f>
        <v>60369.520000000004</v>
      </c>
      <c r="M103" s="79" t="s">
        <v>328</v>
      </c>
      <c r="N103" s="82" t="s">
        <v>35</v>
      </c>
      <c r="O103" s="80"/>
      <c r="P103" s="80"/>
      <c r="Q103" s="80"/>
      <c r="R103" s="80"/>
    </row>
    <row r="104" spans="1:18" ht="39.950000000000003" customHeight="1">
      <c r="A104" s="127" t="s">
        <v>256</v>
      </c>
      <c r="B104" s="78" t="s">
        <v>453</v>
      </c>
      <c r="C104" s="78" t="s">
        <v>222</v>
      </c>
      <c r="D104" s="78" t="s">
        <v>451</v>
      </c>
      <c r="E104" s="27">
        <v>43252</v>
      </c>
      <c r="F104" s="79">
        <v>70000</v>
      </c>
      <c r="G104" s="79">
        <v>5065.99</v>
      </c>
      <c r="H104" s="79">
        <v>2009</v>
      </c>
      <c r="I104" s="79">
        <v>2128</v>
      </c>
      <c r="J104" s="79">
        <v>2537.4499999999998</v>
      </c>
      <c r="K104" s="79">
        <f>+Tabla4[[#This Row],[ISR
(Ley 11-92)
(1*)]]+Tabla4[[#This Row],[Seguro 
de Pensión 
(2.87%) 
 (2*)]]+Tabla4[[#This Row],[Seguro 
de Salud (3.04%)
 (3*)]]+Tabla4[[#This Row],[Otros 
Descuentos]]</f>
        <v>11740.439999999999</v>
      </c>
      <c r="L104" s="79">
        <f>+Tabla4[[#This Row],[Sueldo Bruto
(RD$)]]-Tabla4[[#This Row],[Total 
de 
Descuento]]</f>
        <v>58259.56</v>
      </c>
      <c r="M104" s="79" t="s">
        <v>328</v>
      </c>
      <c r="N104" s="82" t="s">
        <v>19</v>
      </c>
      <c r="O104" s="80"/>
      <c r="P104" s="80"/>
      <c r="Q104" s="80"/>
      <c r="R104" s="80"/>
    </row>
    <row r="105" spans="1:18" ht="39.950000000000003" customHeight="1">
      <c r="A105" s="127" t="s">
        <v>258</v>
      </c>
      <c r="B105" s="78" t="s">
        <v>454</v>
      </c>
      <c r="C105" s="78" t="s">
        <v>222</v>
      </c>
      <c r="D105" s="78" t="s">
        <v>451</v>
      </c>
      <c r="E105" s="27">
        <v>43252</v>
      </c>
      <c r="F105" s="79">
        <v>70000</v>
      </c>
      <c r="G105" s="79">
        <v>5368.48</v>
      </c>
      <c r="H105" s="79">
        <v>2009</v>
      </c>
      <c r="I105" s="79">
        <v>2128</v>
      </c>
      <c r="J105" s="78">
        <v>25</v>
      </c>
      <c r="K105" s="79">
        <v>9530.48</v>
      </c>
      <c r="L105" s="79">
        <v>60469.52</v>
      </c>
      <c r="M105" s="79" t="s">
        <v>328</v>
      </c>
      <c r="N105" s="82" t="s">
        <v>19</v>
      </c>
      <c r="O105" s="80"/>
      <c r="P105" s="80"/>
      <c r="Q105" s="80"/>
      <c r="R105" s="80"/>
    </row>
    <row r="106" spans="1:18" ht="39.950000000000003" customHeight="1">
      <c r="A106" s="127" t="s">
        <v>261</v>
      </c>
      <c r="B106" s="78" t="s">
        <v>455</v>
      </c>
      <c r="C106" s="78" t="s">
        <v>222</v>
      </c>
      <c r="D106" s="78" t="s">
        <v>451</v>
      </c>
      <c r="E106" s="27">
        <v>43252</v>
      </c>
      <c r="F106" s="79">
        <v>70000</v>
      </c>
      <c r="G106" s="79">
        <v>5368.48</v>
      </c>
      <c r="H106" s="79">
        <v>2009</v>
      </c>
      <c r="I106" s="79">
        <v>2128</v>
      </c>
      <c r="J106" s="79">
        <v>2025</v>
      </c>
      <c r="K106" s="79">
        <f>+Tabla4[[#This Row],[ISR
(Ley 11-92)
(1*)]]+Tabla4[[#This Row],[Seguro 
de Pensión 
(2.87%) 
 (2*)]]+Tabla4[[#This Row],[Seguro 
de Salud (3.04%)
 (3*)]]+Tabla4[[#This Row],[Otros 
Descuentos]]</f>
        <v>11530.48</v>
      </c>
      <c r="L106" s="79">
        <f>+Tabla4[[#This Row],[Sueldo Bruto
(RD$)]]-Tabla4[[#This Row],[Total 
de 
Descuento]]</f>
        <v>58469.520000000004</v>
      </c>
      <c r="M106" s="79" t="s">
        <v>328</v>
      </c>
      <c r="N106" s="82" t="s">
        <v>19</v>
      </c>
      <c r="O106" s="80"/>
      <c r="P106" s="80"/>
      <c r="Q106" s="80"/>
      <c r="R106" s="80"/>
    </row>
    <row r="107" spans="1:18" ht="39.950000000000003" customHeight="1">
      <c r="A107" s="127" t="s">
        <v>263</v>
      </c>
      <c r="B107" s="78" t="s">
        <v>457</v>
      </c>
      <c r="C107" s="78" t="s">
        <v>222</v>
      </c>
      <c r="D107" s="78" t="s">
        <v>451</v>
      </c>
      <c r="E107" s="133" t="s">
        <v>594</v>
      </c>
      <c r="F107" s="79">
        <v>70000</v>
      </c>
      <c r="G107" s="79">
        <v>5065.99</v>
      </c>
      <c r="H107" s="79">
        <v>2009</v>
      </c>
      <c r="I107" s="79">
        <v>2128</v>
      </c>
      <c r="J107" s="79">
        <v>1537.45</v>
      </c>
      <c r="K107" s="79">
        <v>10740.44</v>
      </c>
      <c r="L107" s="79">
        <v>59259.56</v>
      </c>
      <c r="M107" s="79" t="s">
        <v>328</v>
      </c>
      <c r="N107" s="82" t="s">
        <v>19</v>
      </c>
      <c r="O107" s="80"/>
      <c r="P107" s="80"/>
      <c r="Q107" s="80"/>
      <c r="R107" s="80"/>
    </row>
    <row r="108" spans="1:18" ht="39.950000000000003" customHeight="1">
      <c r="A108" s="127" t="s">
        <v>265</v>
      </c>
      <c r="B108" s="78" t="s">
        <v>458</v>
      </c>
      <c r="C108" s="78" t="s">
        <v>222</v>
      </c>
      <c r="D108" s="78" t="s">
        <v>451</v>
      </c>
      <c r="E108" s="27">
        <v>43252</v>
      </c>
      <c r="F108" s="79">
        <v>70000</v>
      </c>
      <c r="G108" s="79">
        <v>5065.99</v>
      </c>
      <c r="H108" s="79">
        <v>2009</v>
      </c>
      <c r="I108" s="79">
        <v>2128</v>
      </c>
      <c r="J108" s="79">
        <v>1537.45</v>
      </c>
      <c r="K108" s="79">
        <f>+Tabla4[[#This Row],[ISR
(Ley 11-92)
(1*)]]+Tabla4[[#This Row],[Seguro 
de Pensión 
(2.87%) 
 (2*)]]+Tabla4[[#This Row],[Seguro 
de Salud (3.04%)
 (3*)]]+Tabla4[[#This Row],[Otros 
Descuentos]]</f>
        <v>10740.44</v>
      </c>
      <c r="L108" s="79">
        <f>+Tabla4[[#This Row],[Sueldo Bruto
(RD$)]]-Tabla4[[#This Row],[Total 
de 
Descuento]]</f>
        <v>59259.56</v>
      </c>
      <c r="M108" s="79" t="s">
        <v>328</v>
      </c>
      <c r="N108" s="82" t="s">
        <v>19</v>
      </c>
      <c r="O108" s="80"/>
      <c r="P108" s="80"/>
      <c r="Q108" s="80"/>
      <c r="R108" s="80"/>
    </row>
    <row r="109" spans="1:18" ht="39.950000000000003" customHeight="1">
      <c r="A109" s="127" t="s">
        <v>266</v>
      </c>
      <c r="B109" s="78" t="s">
        <v>459</v>
      </c>
      <c r="C109" s="78" t="s">
        <v>222</v>
      </c>
      <c r="D109" s="78" t="s">
        <v>451</v>
      </c>
      <c r="E109" s="27">
        <v>43252</v>
      </c>
      <c r="F109" s="79">
        <v>70000</v>
      </c>
      <c r="G109" s="79">
        <v>5368.48</v>
      </c>
      <c r="H109" s="79">
        <v>2009</v>
      </c>
      <c r="I109" s="79">
        <v>2128</v>
      </c>
      <c r="J109" s="78">
        <v>599.84</v>
      </c>
      <c r="K109" s="79">
        <f>+Tabla4[[#This Row],[ISR
(Ley 11-92)
(1*)]]+Tabla4[[#This Row],[Seguro 
de Pensión 
(2.87%) 
 (2*)]]+Tabla4[[#This Row],[Seguro 
de Salud (3.04%)
 (3*)]]+Tabla4[[#This Row],[Otros 
Descuentos]]</f>
        <v>10105.32</v>
      </c>
      <c r="L109" s="79">
        <f>+Tabla4[[#This Row],[Sueldo Bruto
(RD$)]]-Tabla4[[#This Row],[Total 
de 
Descuento]]</f>
        <v>59894.68</v>
      </c>
      <c r="M109" s="79" t="s">
        <v>328</v>
      </c>
      <c r="N109" s="82" t="s">
        <v>19</v>
      </c>
      <c r="O109" s="80"/>
      <c r="P109" s="80"/>
      <c r="Q109" s="80"/>
      <c r="R109" s="80"/>
    </row>
    <row r="110" spans="1:18" ht="39.950000000000003" customHeight="1">
      <c r="A110" s="127" t="s">
        <v>268</v>
      </c>
      <c r="B110" s="78" t="s">
        <v>460</v>
      </c>
      <c r="C110" s="78" t="s">
        <v>222</v>
      </c>
      <c r="D110" s="78" t="s">
        <v>451</v>
      </c>
      <c r="E110" s="27">
        <v>43252</v>
      </c>
      <c r="F110" s="79">
        <v>70000</v>
      </c>
      <c r="G110" s="79">
        <v>5368.48</v>
      </c>
      <c r="H110" s="79">
        <v>2009</v>
      </c>
      <c r="I110" s="79">
        <v>2128</v>
      </c>
      <c r="J110" s="78">
        <v>25</v>
      </c>
      <c r="K110" s="79">
        <f>+Tabla4[[#This Row],[ISR
(Ley 11-92)
(1*)]]+Tabla4[[#This Row],[Seguro 
de Pensión 
(2.87%) 
 (2*)]]+Tabla4[[#This Row],[Seguro 
de Salud (3.04%)
 (3*)]]+Tabla4[[#This Row],[Otros 
Descuentos]]</f>
        <v>9530.48</v>
      </c>
      <c r="L110" s="79">
        <f>+Tabla4[[#This Row],[Sueldo Bruto
(RD$)]]-Tabla4[[#This Row],[Total 
de 
Descuento]]</f>
        <v>60469.520000000004</v>
      </c>
      <c r="M110" s="79" t="s">
        <v>328</v>
      </c>
      <c r="N110" s="82" t="s">
        <v>19</v>
      </c>
      <c r="O110" s="80"/>
      <c r="P110" s="80"/>
      <c r="Q110" s="80"/>
      <c r="R110" s="80"/>
    </row>
    <row r="111" spans="1:18" ht="39.950000000000003" customHeight="1">
      <c r="A111" s="127" t="s">
        <v>270</v>
      </c>
      <c r="B111" s="78" t="s">
        <v>461</v>
      </c>
      <c r="C111" s="78" t="s">
        <v>222</v>
      </c>
      <c r="D111" s="78" t="s">
        <v>451</v>
      </c>
      <c r="E111" s="27">
        <v>42036</v>
      </c>
      <c r="F111" s="79">
        <v>70000</v>
      </c>
      <c r="G111" s="79">
        <v>5368.48</v>
      </c>
      <c r="H111" s="79">
        <v>2009</v>
      </c>
      <c r="I111" s="79">
        <v>2128</v>
      </c>
      <c r="J111" s="79">
        <v>3152.33</v>
      </c>
      <c r="K111" s="79">
        <f>+Tabla4[[#This Row],[ISR
(Ley 11-92)
(1*)]]+Tabla4[[#This Row],[Seguro 
de Pensión 
(2.87%) 
 (2*)]]+Tabla4[[#This Row],[Seguro 
de Salud (3.04%)
 (3*)]]+Tabla4[[#This Row],[Otros 
Descuentos]]</f>
        <v>12657.81</v>
      </c>
      <c r="L111" s="79">
        <f>+Tabla4[[#This Row],[Sueldo Bruto
(RD$)]]-Tabla4[[#This Row],[Total 
de 
Descuento]]</f>
        <v>57342.19</v>
      </c>
      <c r="M111" s="79" t="s">
        <v>328</v>
      </c>
      <c r="N111" s="82" t="s">
        <v>35</v>
      </c>
      <c r="O111" s="80"/>
      <c r="P111" s="80"/>
      <c r="Q111" s="80"/>
      <c r="R111" s="80"/>
    </row>
    <row r="112" spans="1:18" ht="39.950000000000003" customHeight="1">
      <c r="A112" s="127" t="s">
        <v>273</v>
      </c>
      <c r="B112" s="78" t="s">
        <v>462</v>
      </c>
      <c r="C112" s="78" t="s">
        <v>222</v>
      </c>
      <c r="D112" s="78" t="s">
        <v>341</v>
      </c>
      <c r="E112" s="27">
        <v>41852</v>
      </c>
      <c r="F112" s="79">
        <v>40000</v>
      </c>
      <c r="G112" s="78">
        <v>442.65</v>
      </c>
      <c r="H112" s="79">
        <v>1148</v>
      </c>
      <c r="I112" s="79">
        <v>1216</v>
      </c>
      <c r="J112" s="78">
        <v>25</v>
      </c>
      <c r="K112" s="79">
        <f>+Tabla4[[#This Row],[ISR
(Ley 11-92)
(1*)]]+Tabla4[[#This Row],[Seguro 
de Pensión 
(2.87%) 
 (2*)]]+Tabla4[[#This Row],[Seguro 
de Salud (3.04%)
 (3*)]]+Tabla4[[#This Row],[Otros 
Descuentos]]</f>
        <v>2831.65</v>
      </c>
      <c r="L112" s="79">
        <f>+Tabla4[[#This Row],[Sueldo Bruto
(RD$)]]-Tabla4[[#This Row],[Total 
de 
Descuento]]</f>
        <v>37168.35</v>
      </c>
      <c r="M112" s="79" t="s">
        <v>513</v>
      </c>
      <c r="N112" s="82" t="s">
        <v>19</v>
      </c>
      <c r="O112" s="80"/>
      <c r="P112" s="80"/>
      <c r="Q112" s="80"/>
      <c r="R112" s="80"/>
    </row>
    <row r="113" spans="1:18" ht="39.950000000000003" customHeight="1">
      <c r="A113" s="127" t="s">
        <v>275</v>
      </c>
      <c r="B113" s="78" t="s">
        <v>463</v>
      </c>
      <c r="C113" s="78" t="s">
        <v>228</v>
      </c>
      <c r="D113" s="78" t="s">
        <v>464</v>
      </c>
      <c r="E113" s="27">
        <v>39554</v>
      </c>
      <c r="F113" s="79">
        <v>135000</v>
      </c>
      <c r="G113" s="79">
        <v>20338.240000000002</v>
      </c>
      <c r="H113" s="79">
        <v>3874.5</v>
      </c>
      <c r="I113" s="79">
        <v>4104</v>
      </c>
      <c r="J113" s="79">
        <v>11883.56</v>
      </c>
      <c r="K113" s="79">
        <f>+Tabla4[[#This Row],[ISR
(Ley 11-92)
(1*)]]+Tabla4[[#This Row],[Seguro 
de Pensión 
(2.87%) 
 (2*)]]+Tabla4[[#This Row],[Seguro 
de Salud (3.04%)
 (3*)]]+Tabla4[[#This Row],[Otros 
Descuentos]]</f>
        <v>40200.300000000003</v>
      </c>
      <c r="L113" s="79">
        <f>+Tabla4[[#This Row],[Sueldo Bruto
(RD$)]]-Tabla4[[#This Row],[Total 
de 
Descuento]]</f>
        <v>94799.7</v>
      </c>
      <c r="M113" s="79" t="s">
        <v>333</v>
      </c>
      <c r="N113" s="82" t="s">
        <v>19</v>
      </c>
      <c r="O113" s="80"/>
      <c r="P113" s="80"/>
      <c r="Q113" s="80"/>
      <c r="R113" s="80"/>
    </row>
    <row r="114" spans="1:18" ht="39.950000000000003" customHeight="1">
      <c r="A114" s="127" t="s">
        <v>277</v>
      </c>
      <c r="B114" s="78" t="s">
        <v>465</v>
      </c>
      <c r="C114" s="78" t="s">
        <v>228</v>
      </c>
      <c r="D114" s="78" t="s">
        <v>17</v>
      </c>
      <c r="E114" s="27">
        <v>39692</v>
      </c>
      <c r="F114" s="79">
        <v>100000</v>
      </c>
      <c r="G114" s="79">
        <v>12105.37</v>
      </c>
      <c r="H114" s="79">
        <v>2870</v>
      </c>
      <c r="I114" s="79">
        <v>3040</v>
      </c>
      <c r="J114" s="79">
        <v>25</v>
      </c>
      <c r="K114" s="79">
        <v>18040.37</v>
      </c>
      <c r="L114" s="79">
        <v>81959.63</v>
      </c>
      <c r="M114" s="79" t="s">
        <v>328</v>
      </c>
      <c r="N114" s="82" t="s">
        <v>19</v>
      </c>
      <c r="O114" s="80"/>
      <c r="P114" s="80"/>
      <c r="Q114" s="80"/>
      <c r="R114" s="80"/>
    </row>
    <row r="115" spans="1:18" ht="39.950000000000003" customHeight="1">
      <c r="A115" s="127" t="s">
        <v>279</v>
      </c>
      <c r="B115" s="78" t="s">
        <v>466</v>
      </c>
      <c r="C115" s="78" t="s">
        <v>228</v>
      </c>
      <c r="D115" s="78" t="s">
        <v>159</v>
      </c>
      <c r="E115" s="27">
        <v>40294</v>
      </c>
      <c r="F115" s="79">
        <v>65000</v>
      </c>
      <c r="G115" s="100">
        <v>4125.09</v>
      </c>
      <c r="H115" s="79">
        <v>1865.5</v>
      </c>
      <c r="I115" s="79">
        <v>1976</v>
      </c>
      <c r="J115" s="79">
        <v>1537.45</v>
      </c>
      <c r="K115" s="79">
        <f>+Tabla4[[#This Row],[ISR
(Ley 11-92)
(1*)]]+Tabla4[[#This Row],[Seguro 
de Pensión 
(2.87%) 
 (2*)]]+Tabla4[[#This Row],[Seguro 
de Salud (3.04%)
 (3*)]]+Tabla4[[#This Row],[Otros 
Descuentos]]</f>
        <v>9504.0400000000009</v>
      </c>
      <c r="L115" s="79">
        <f>+Tabla4[[#This Row],[Sueldo Bruto
(RD$)]]-Tabla4[[#This Row],[Total 
de 
Descuento]]</f>
        <v>55495.96</v>
      </c>
      <c r="M115" s="79" t="s">
        <v>333</v>
      </c>
      <c r="N115" s="82" t="s">
        <v>19</v>
      </c>
      <c r="O115" s="80"/>
      <c r="P115" s="80"/>
      <c r="Q115" s="80"/>
      <c r="R115" s="80"/>
    </row>
    <row r="116" spans="1:18" ht="39.950000000000003" customHeight="1">
      <c r="A116" s="127" t="s">
        <v>281</v>
      </c>
      <c r="B116" s="78" t="s">
        <v>469</v>
      </c>
      <c r="C116" s="78" t="s">
        <v>252</v>
      </c>
      <c r="D116" s="78" t="s">
        <v>159</v>
      </c>
      <c r="E116" s="27">
        <v>39661</v>
      </c>
      <c r="F116" s="79">
        <v>80000</v>
      </c>
      <c r="G116" s="79">
        <v>7400.87</v>
      </c>
      <c r="H116" s="79">
        <v>2296</v>
      </c>
      <c r="I116" s="79">
        <v>2432</v>
      </c>
      <c r="J116" s="78">
        <v>25</v>
      </c>
      <c r="K116" s="79">
        <v>12153.87</v>
      </c>
      <c r="L116" s="79">
        <v>67846.13</v>
      </c>
      <c r="M116" s="79" t="s">
        <v>333</v>
      </c>
      <c r="N116" s="82" t="s">
        <v>19</v>
      </c>
      <c r="O116" s="80"/>
      <c r="P116" s="80"/>
      <c r="Q116" s="80"/>
      <c r="R116" s="80"/>
    </row>
    <row r="117" spans="1:18" ht="39.950000000000003" customHeight="1">
      <c r="A117" s="127" t="s">
        <v>283</v>
      </c>
      <c r="B117" s="78" t="s">
        <v>456</v>
      </c>
      <c r="C117" s="78" t="s">
        <v>252</v>
      </c>
      <c r="D117" s="78" t="s">
        <v>451</v>
      </c>
      <c r="E117" s="27">
        <v>43252</v>
      </c>
      <c r="F117" s="79">
        <v>70000</v>
      </c>
      <c r="G117" s="79">
        <v>5368.48</v>
      </c>
      <c r="H117" s="79">
        <v>2009</v>
      </c>
      <c r="I117" s="79">
        <v>2128</v>
      </c>
      <c r="J117" s="78">
        <v>125</v>
      </c>
      <c r="K117" s="79">
        <f>+Tabla4[[#This Row],[ISR
(Ley 11-92)
(1*)]]+Tabla4[[#This Row],[Seguro 
de Pensión 
(2.87%) 
 (2*)]]+Tabla4[[#This Row],[Seguro 
de Salud (3.04%)
 (3*)]]+Tabla4[[#This Row],[Otros 
Descuentos]]</f>
        <v>9630.48</v>
      </c>
      <c r="L117" s="79">
        <f>+Tabla4[[#This Row],[Sueldo Bruto
(RD$)]]-Tabla4[[#This Row],[Total 
de 
Descuento]]</f>
        <v>60369.520000000004</v>
      </c>
      <c r="M117" s="79" t="s">
        <v>328</v>
      </c>
      <c r="N117" s="82" t="s">
        <v>19</v>
      </c>
      <c r="O117" s="80"/>
      <c r="P117" s="80"/>
      <c r="Q117" s="80"/>
      <c r="R117" s="80"/>
    </row>
    <row r="118" spans="1:18" ht="39.950000000000003" customHeight="1">
      <c r="A118" s="127" t="s">
        <v>286</v>
      </c>
      <c r="B118" s="78" t="s">
        <v>467</v>
      </c>
      <c r="C118" s="78" t="s">
        <v>285</v>
      </c>
      <c r="D118" s="78" t="s">
        <v>159</v>
      </c>
      <c r="E118" s="27">
        <v>41426</v>
      </c>
      <c r="F118" s="79">
        <v>65000</v>
      </c>
      <c r="G118" s="100">
        <v>4125.09</v>
      </c>
      <c r="H118" s="79">
        <v>1865.5</v>
      </c>
      <c r="I118" s="79">
        <v>1976</v>
      </c>
      <c r="J118" s="79">
        <v>3445.85</v>
      </c>
      <c r="K118" s="79">
        <f>+Tabla4[[#This Row],[ISR
(Ley 11-92)
(1*)]]+Tabla4[[#This Row],[Seguro 
de Pensión 
(2.87%) 
 (2*)]]+Tabla4[[#This Row],[Seguro 
de Salud (3.04%)
 (3*)]]+Tabla4[[#This Row],[Otros 
Descuentos]]</f>
        <v>11412.44</v>
      </c>
      <c r="L118" s="79">
        <f>+Tabla4[[#This Row],[Sueldo Bruto
(RD$)]]-Tabla4[[#This Row],[Total 
de 
Descuento]]</f>
        <v>53587.56</v>
      </c>
      <c r="M118" s="79" t="s">
        <v>333</v>
      </c>
      <c r="N118" s="82" t="s">
        <v>19</v>
      </c>
      <c r="O118" s="80"/>
      <c r="P118" s="80"/>
      <c r="Q118" s="80"/>
      <c r="R118" s="80"/>
    </row>
    <row r="119" spans="1:18" ht="39.950000000000003" customHeight="1">
      <c r="A119" s="127" t="s">
        <v>289</v>
      </c>
      <c r="B119" s="78" t="s">
        <v>468</v>
      </c>
      <c r="C119" s="78" t="s">
        <v>285</v>
      </c>
      <c r="D119" s="78" t="s">
        <v>155</v>
      </c>
      <c r="E119" s="27">
        <v>38384</v>
      </c>
      <c r="F119" s="79">
        <v>60000</v>
      </c>
      <c r="G119" s="79">
        <v>3184.19</v>
      </c>
      <c r="H119" s="79">
        <v>1722</v>
      </c>
      <c r="I119" s="79">
        <v>1824</v>
      </c>
      <c r="J119" s="79">
        <v>1637.45</v>
      </c>
      <c r="K119" s="79">
        <v>8367.64</v>
      </c>
      <c r="L119" s="79">
        <f>+Tabla4[[#This Row],[Sueldo Bruto
(RD$)]]-Tabla4[[#This Row],[Total 
de 
Descuento]]</f>
        <v>51632.36</v>
      </c>
      <c r="M119" s="79" t="s">
        <v>328</v>
      </c>
      <c r="N119" s="82" t="s">
        <v>35</v>
      </c>
      <c r="O119" s="80"/>
      <c r="P119" s="80"/>
      <c r="Q119" s="80"/>
      <c r="R119" s="80"/>
    </row>
    <row r="120" spans="1:18" ht="39.950000000000003" customHeight="1">
      <c r="A120" s="127" t="s">
        <v>291</v>
      </c>
      <c r="B120" s="78" t="s">
        <v>472</v>
      </c>
      <c r="C120" s="78" t="s">
        <v>285</v>
      </c>
      <c r="D120" s="78" t="s">
        <v>272</v>
      </c>
      <c r="E120" s="27">
        <v>40057</v>
      </c>
      <c r="F120" s="79">
        <v>60000</v>
      </c>
      <c r="G120" s="100">
        <v>3184.19</v>
      </c>
      <c r="H120" s="79">
        <v>1722</v>
      </c>
      <c r="I120" s="79">
        <v>1824</v>
      </c>
      <c r="J120" s="79">
        <v>1537.45</v>
      </c>
      <c r="K120" s="79">
        <f>+Tabla4[[#This Row],[ISR
(Ley 11-92)
(1*)]]+Tabla4[[#This Row],[Seguro 
de Pensión 
(2.87%) 
 (2*)]]+Tabla4[[#This Row],[Seguro 
de Salud (3.04%)
 (3*)]]+Tabla4[[#This Row],[Otros 
Descuentos]]</f>
        <v>8267.6400000000012</v>
      </c>
      <c r="L120" s="79">
        <f>+Tabla4[[#This Row],[Sueldo Bruto
(RD$)]]-Tabla4[[#This Row],[Total 
de 
Descuento]]</f>
        <v>51732.36</v>
      </c>
      <c r="M120" s="79" t="s">
        <v>333</v>
      </c>
      <c r="N120" s="82" t="s">
        <v>35</v>
      </c>
      <c r="O120" s="80"/>
      <c r="P120" s="80"/>
      <c r="Q120" s="80"/>
      <c r="R120" s="80"/>
    </row>
    <row r="121" spans="1:18" s="80" customFormat="1" ht="39.950000000000003" customHeight="1">
      <c r="A121" s="127" t="s">
        <v>293</v>
      </c>
      <c r="B121" s="78" t="s">
        <v>470</v>
      </c>
      <c r="C121" s="78" t="s">
        <v>285</v>
      </c>
      <c r="D121" s="78" t="s">
        <v>272</v>
      </c>
      <c r="E121" s="27">
        <v>43040</v>
      </c>
      <c r="F121" s="79">
        <v>42000</v>
      </c>
      <c r="G121" s="78">
        <v>724.92</v>
      </c>
      <c r="H121" s="79">
        <v>1205.4000000000001</v>
      </c>
      <c r="I121" s="79">
        <v>1276.8</v>
      </c>
      <c r="J121" s="78">
        <v>25</v>
      </c>
      <c r="K121" s="79">
        <v>3232.12</v>
      </c>
      <c r="L121" s="79">
        <v>38767.879999999997</v>
      </c>
      <c r="M121" s="79" t="s">
        <v>328</v>
      </c>
      <c r="N121" s="82" t="s">
        <v>35</v>
      </c>
    </row>
    <row r="122" spans="1:18" ht="39.950000000000003" customHeight="1">
      <c r="A122" s="127" t="s">
        <v>295</v>
      </c>
      <c r="B122" s="78" t="s">
        <v>471</v>
      </c>
      <c r="C122" s="78" t="s">
        <v>285</v>
      </c>
      <c r="D122" s="78" t="s">
        <v>272</v>
      </c>
      <c r="E122" s="27">
        <v>41426</v>
      </c>
      <c r="F122" s="79">
        <v>42000</v>
      </c>
      <c r="G122" s="78">
        <v>724.92</v>
      </c>
      <c r="H122" s="79">
        <v>1205.4000000000001</v>
      </c>
      <c r="I122" s="79">
        <v>1276.8</v>
      </c>
      <c r="J122" s="78">
        <v>125</v>
      </c>
      <c r="K122" s="79">
        <v>3332.12</v>
      </c>
      <c r="L122" s="79">
        <v>38667.879999999997</v>
      </c>
      <c r="M122" s="79" t="s">
        <v>328</v>
      </c>
      <c r="N122" s="82" t="s">
        <v>19</v>
      </c>
      <c r="O122" s="80"/>
      <c r="P122" s="80"/>
      <c r="Q122" s="80"/>
      <c r="R122" s="80"/>
    </row>
    <row r="123" spans="1:18" ht="39.950000000000003" customHeight="1">
      <c r="A123" s="127" t="s">
        <v>297</v>
      </c>
      <c r="B123" s="78" t="s">
        <v>481</v>
      </c>
      <c r="C123" s="78" t="s">
        <v>154</v>
      </c>
      <c r="D123" s="78" t="s">
        <v>482</v>
      </c>
      <c r="E123" s="27">
        <v>42309</v>
      </c>
      <c r="F123" s="79">
        <v>75000</v>
      </c>
      <c r="G123" s="79">
        <v>1889.4</v>
      </c>
      <c r="H123" s="79">
        <v>2152.5</v>
      </c>
      <c r="I123" s="79">
        <v>2280</v>
      </c>
      <c r="J123" s="79">
        <v>11430.64</v>
      </c>
      <c r="K123" s="79">
        <f>+Tabla4[[#This Row],[ISR
(Ley 11-92)
(1*)]]+Tabla4[[#This Row],[Seguro 
de Pensión 
(2.87%) 
 (2*)]]+Tabla4[[#This Row],[Seguro 
de Salud (3.04%)
 (3*)]]+Tabla4[[#This Row],[Otros 
Descuentos]]</f>
        <v>17752.54</v>
      </c>
      <c r="L123" s="79">
        <f>+Tabla4[[#This Row],[Sueldo Bruto
(RD$)]]-Tabla4[[#This Row],[Total 
de 
Descuento]]</f>
        <v>57247.46</v>
      </c>
      <c r="M123" s="79" t="s">
        <v>333</v>
      </c>
      <c r="N123" s="82" t="s">
        <v>19</v>
      </c>
      <c r="O123" s="80"/>
      <c r="P123" s="80"/>
      <c r="Q123" s="80"/>
      <c r="R123" s="80"/>
    </row>
    <row r="124" spans="1:18" ht="39.950000000000003" customHeight="1">
      <c r="A124" s="127" t="s">
        <v>299</v>
      </c>
      <c r="B124" s="78" t="s">
        <v>483</v>
      </c>
      <c r="C124" s="78" t="s">
        <v>154</v>
      </c>
      <c r="D124" s="78" t="s">
        <v>484</v>
      </c>
      <c r="E124" s="27">
        <v>39934</v>
      </c>
      <c r="F124" s="79">
        <v>65000</v>
      </c>
      <c r="G124" s="79">
        <v>4125.09</v>
      </c>
      <c r="H124" s="79">
        <v>1865.5</v>
      </c>
      <c r="I124" s="79">
        <v>1976</v>
      </c>
      <c r="J124" s="79">
        <v>21438.45</v>
      </c>
      <c r="K124" s="79">
        <f>+Tabla4[[#This Row],[ISR
(Ley 11-92)
(1*)]]+Tabla4[[#This Row],[Seguro 
de Pensión 
(2.87%) 
 (2*)]]+Tabla4[[#This Row],[Seguro 
de Salud (3.04%)
 (3*)]]+Tabla4[[#This Row],[Otros 
Descuentos]]</f>
        <v>29405.040000000001</v>
      </c>
      <c r="L124" s="79">
        <f>+Tabla4[[#This Row],[Sueldo Bruto
(RD$)]]-Tabla4[[#This Row],[Total 
de 
Descuento]]</f>
        <v>35594.959999999999</v>
      </c>
      <c r="M124" s="79" t="s">
        <v>328</v>
      </c>
      <c r="N124" s="82" t="s">
        <v>19</v>
      </c>
      <c r="O124" s="80"/>
      <c r="P124" s="80"/>
      <c r="Q124" s="80"/>
      <c r="R124" s="80"/>
    </row>
    <row r="125" spans="1:18" ht="39.950000000000003" customHeight="1">
      <c r="A125" s="127" t="s">
        <v>495</v>
      </c>
      <c r="B125" s="78" t="s">
        <v>474</v>
      </c>
      <c r="C125" s="78" t="s">
        <v>154</v>
      </c>
      <c r="D125" s="78" t="s">
        <v>159</v>
      </c>
      <c r="E125" s="27">
        <v>41290</v>
      </c>
      <c r="F125" s="79">
        <v>65000</v>
      </c>
      <c r="G125" s="100">
        <v>4427.58</v>
      </c>
      <c r="H125" s="79">
        <v>1865.5</v>
      </c>
      <c r="I125" s="79">
        <v>1976</v>
      </c>
      <c r="J125" s="78">
        <v>125</v>
      </c>
      <c r="K125" s="79">
        <f>+Tabla4[[#This Row],[ISR
(Ley 11-92)
(1*)]]+Tabla4[[#This Row],[Seguro 
de Pensión 
(2.87%) 
 (2*)]]+Tabla4[[#This Row],[Seguro 
de Salud (3.04%)
 (3*)]]+Tabla4[[#This Row],[Otros 
Descuentos]]</f>
        <v>8394.08</v>
      </c>
      <c r="L125" s="79">
        <f>+Tabla4[[#This Row],[Sueldo Bruto
(RD$)]]-Tabla4[[#This Row],[Total 
de 
Descuento]]</f>
        <v>56605.919999999998</v>
      </c>
      <c r="M125" s="79" t="s">
        <v>328</v>
      </c>
      <c r="N125" s="82" t="s">
        <v>19</v>
      </c>
      <c r="O125" s="80"/>
      <c r="P125" s="80"/>
      <c r="Q125" s="80"/>
      <c r="R125" s="80"/>
    </row>
    <row r="126" spans="1:18" ht="39.950000000000003" customHeight="1">
      <c r="A126" s="127" t="s">
        <v>496</v>
      </c>
      <c r="B126" s="78" t="s">
        <v>475</v>
      </c>
      <c r="C126" s="78" t="s">
        <v>154</v>
      </c>
      <c r="D126" s="78" t="s">
        <v>159</v>
      </c>
      <c r="E126" s="27">
        <v>41306</v>
      </c>
      <c r="F126" s="79">
        <v>65000</v>
      </c>
      <c r="G126" s="79">
        <v>4427.58</v>
      </c>
      <c r="H126" s="79">
        <v>1865.5</v>
      </c>
      <c r="I126" s="79">
        <v>1976</v>
      </c>
      <c r="J126" s="78">
        <v>25</v>
      </c>
      <c r="K126" s="79">
        <v>8294.08</v>
      </c>
      <c r="L126" s="79">
        <v>56705.919999999998</v>
      </c>
      <c r="M126" s="79" t="s">
        <v>328</v>
      </c>
      <c r="N126" s="82" t="s">
        <v>19</v>
      </c>
      <c r="O126" s="80"/>
      <c r="P126" s="80"/>
      <c r="Q126" s="80"/>
      <c r="R126" s="80"/>
    </row>
    <row r="127" spans="1:18" ht="39.950000000000003" customHeight="1">
      <c r="A127" s="127" t="s">
        <v>497</v>
      </c>
      <c r="B127" s="78" t="s">
        <v>476</v>
      </c>
      <c r="C127" s="78" t="s">
        <v>154</v>
      </c>
      <c r="D127" s="78" t="s">
        <v>155</v>
      </c>
      <c r="E127" s="27">
        <v>42248</v>
      </c>
      <c r="F127" s="79">
        <v>65000</v>
      </c>
      <c r="G127" s="79">
        <v>4427.58</v>
      </c>
      <c r="H127" s="79">
        <v>1865.5</v>
      </c>
      <c r="I127" s="79">
        <v>1976</v>
      </c>
      <c r="J127" s="78">
        <v>25</v>
      </c>
      <c r="K127" s="79">
        <f>+Tabla4[[#This Row],[ISR
(Ley 11-92)
(1*)]]+Tabla4[[#This Row],[Seguro 
de Pensión 
(2.87%) 
 (2*)]]+Tabla4[[#This Row],[Seguro 
de Salud (3.04%)
 (3*)]]+Tabla4[[#This Row],[Otros 
Descuentos]]</f>
        <v>8294.08</v>
      </c>
      <c r="L127" s="79">
        <f>+Tabla4[[#This Row],[Sueldo Bruto
(RD$)]]-Tabla4[[#This Row],[Total 
de 
Descuento]]</f>
        <v>56705.919999999998</v>
      </c>
      <c r="M127" s="79" t="s">
        <v>328</v>
      </c>
      <c r="N127" s="82" t="s">
        <v>35</v>
      </c>
      <c r="O127" s="80"/>
      <c r="P127" s="80"/>
      <c r="Q127" s="80"/>
      <c r="R127" s="80"/>
    </row>
    <row r="128" spans="1:18" ht="39.950000000000003" customHeight="1">
      <c r="A128" s="127" t="s">
        <v>498</v>
      </c>
      <c r="B128" s="78" t="s">
        <v>485</v>
      </c>
      <c r="C128" s="78" t="s">
        <v>154</v>
      </c>
      <c r="D128" s="78" t="s">
        <v>159</v>
      </c>
      <c r="E128" s="27">
        <v>41281</v>
      </c>
      <c r="F128" s="79">
        <v>65000</v>
      </c>
      <c r="G128" s="79">
        <v>4427.58</v>
      </c>
      <c r="H128" s="79">
        <v>1865.5</v>
      </c>
      <c r="I128" s="79">
        <v>1976</v>
      </c>
      <c r="J128" s="79">
        <v>1025</v>
      </c>
      <c r="K128" s="79">
        <f>+Tabla4[[#This Row],[ISR
(Ley 11-92)
(1*)]]+Tabla4[[#This Row],[Seguro 
de Pensión 
(2.87%) 
 (2*)]]+Tabla4[[#This Row],[Seguro 
de Salud (3.04%)
 (3*)]]+Tabla4[[#This Row],[Otros 
Descuentos]]</f>
        <v>9294.08</v>
      </c>
      <c r="L128" s="79">
        <f>+Tabla4[[#This Row],[Sueldo Bruto
(RD$)]]-Tabla4[[#This Row],[Total 
de 
Descuento]]</f>
        <v>55705.919999999998</v>
      </c>
      <c r="M128" s="79" t="s">
        <v>328</v>
      </c>
      <c r="N128" s="82" t="s">
        <v>19</v>
      </c>
      <c r="O128" s="80"/>
      <c r="P128" s="80"/>
      <c r="Q128" s="80"/>
      <c r="R128" s="80"/>
    </row>
    <row r="129" spans="1:18" ht="39.950000000000003" customHeight="1">
      <c r="A129" s="127" t="s">
        <v>499</v>
      </c>
      <c r="B129" s="78" t="s">
        <v>477</v>
      </c>
      <c r="C129" s="78" t="s">
        <v>154</v>
      </c>
      <c r="D129" s="78" t="s">
        <v>337</v>
      </c>
      <c r="E129" s="27">
        <v>41306</v>
      </c>
      <c r="F129" s="79">
        <v>45000</v>
      </c>
      <c r="G129" s="79">
        <v>921.46</v>
      </c>
      <c r="H129" s="79">
        <v>1291.5</v>
      </c>
      <c r="I129" s="79">
        <v>1368</v>
      </c>
      <c r="J129" s="79">
        <v>4808.05</v>
      </c>
      <c r="K129" s="79">
        <f>+Tabla4[[#This Row],[ISR
(Ley 11-92)
(1*)]]+Tabla4[[#This Row],[Seguro 
de Pensión 
(2.87%) 
 (2*)]]+Tabla4[[#This Row],[Seguro 
de Salud (3.04%)
 (3*)]]+Tabla4[[#This Row],[Otros 
Descuentos]]</f>
        <v>8389.01</v>
      </c>
      <c r="L129" s="79">
        <f>+Tabla4[[#This Row],[Sueldo Bruto
(RD$)]]-Tabla4[[#This Row],[Total 
de 
Descuento]]</f>
        <v>36610.99</v>
      </c>
      <c r="M129" s="79" t="s">
        <v>328</v>
      </c>
      <c r="N129" s="82" t="s">
        <v>19</v>
      </c>
      <c r="O129" s="80"/>
      <c r="P129" s="80"/>
      <c r="Q129" s="80"/>
      <c r="R129" s="80"/>
    </row>
    <row r="130" spans="1:18" ht="39.950000000000003" customHeight="1">
      <c r="A130" s="127" t="s">
        <v>500</v>
      </c>
      <c r="B130" s="78" t="s">
        <v>478</v>
      </c>
      <c r="C130" s="78" t="s">
        <v>154</v>
      </c>
      <c r="D130" s="78" t="s">
        <v>164</v>
      </c>
      <c r="E130" s="27">
        <v>42988</v>
      </c>
      <c r="F130" s="79">
        <v>42000</v>
      </c>
      <c r="G130" s="79">
        <v>724.92</v>
      </c>
      <c r="H130" s="79">
        <v>1205.4000000000001</v>
      </c>
      <c r="I130" s="79">
        <v>1276.8</v>
      </c>
      <c r="J130" s="78">
        <v>125</v>
      </c>
      <c r="K130" s="79">
        <f>+Tabla4[[#This Row],[ISR
(Ley 11-92)
(1*)]]+Tabla4[[#This Row],[Seguro 
de Pensión 
(2.87%) 
 (2*)]]+Tabla4[[#This Row],[Seguro 
de Salud (3.04%)
 (3*)]]+Tabla4[[#This Row],[Otros 
Descuentos]]</f>
        <v>3332.12</v>
      </c>
      <c r="L130" s="79">
        <f>+Tabla4[[#This Row],[Sueldo Bruto
(RD$)]]-Tabla4[[#This Row],[Total 
de 
Descuento]]</f>
        <v>38667.879999999997</v>
      </c>
      <c r="M130" s="79" t="s">
        <v>328</v>
      </c>
      <c r="N130" s="82" t="s">
        <v>19</v>
      </c>
      <c r="O130" s="80"/>
      <c r="P130" s="80"/>
      <c r="Q130" s="80"/>
      <c r="R130" s="80"/>
    </row>
    <row r="131" spans="1:18" ht="39.950000000000003" customHeight="1">
      <c r="A131" s="127" t="s">
        <v>501</v>
      </c>
      <c r="B131" s="78" t="s">
        <v>479</v>
      </c>
      <c r="C131" s="78" t="s">
        <v>154</v>
      </c>
      <c r="D131" s="78" t="s">
        <v>169</v>
      </c>
      <c r="E131" s="27">
        <v>42309</v>
      </c>
      <c r="F131" s="79">
        <v>42000</v>
      </c>
      <c r="G131" s="79">
        <v>724.92</v>
      </c>
      <c r="H131" s="79">
        <v>1205.4000000000001</v>
      </c>
      <c r="I131" s="79">
        <v>1276.8</v>
      </c>
      <c r="J131" s="78">
        <v>25</v>
      </c>
      <c r="K131" s="79">
        <f>+Tabla4[[#This Row],[ISR
(Ley 11-92)
(1*)]]+Tabla4[[#This Row],[Seguro 
de Pensión 
(2.87%) 
 (2*)]]+Tabla4[[#This Row],[Seguro 
de Salud (3.04%)
 (3*)]]+Tabla4[[#This Row],[Otros 
Descuentos]]</f>
        <v>3232.12</v>
      </c>
      <c r="L131" s="79">
        <f>+Tabla4[[#This Row],[Sueldo Bruto
(RD$)]]-Tabla4[[#This Row],[Total 
de 
Descuento]]</f>
        <v>38767.879999999997</v>
      </c>
      <c r="M131" s="79" t="s">
        <v>328</v>
      </c>
      <c r="N131" s="82" t="s">
        <v>35</v>
      </c>
      <c r="O131" s="80"/>
      <c r="P131" s="80"/>
      <c r="Q131" s="80"/>
      <c r="R131" s="80"/>
    </row>
    <row r="132" spans="1:18" ht="39.950000000000003" customHeight="1">
      <c r="A132" s="127" t="s">
        <v>502</v>
      </c>
      <c r="B132" s="78" t="s">
        <v>480</v>
      </c>
      <c r="C132" s="78" t="s">
        <v>154</v>
      </c>
      <c r="D132" s="78" t="s">
        <v>164</v>
      </c>
      <c r="E132" s="27">
        <v>41365</v>
      </c>
      <c r="F132" s="79">
        <v>42000</v>
      </c>
      <c r="G132" s="79">
        <v>271.19</v>
      </c>
      <c r="H132" s="79">
        <v>1205.4000000000001</v>
      </c>
      <c r="I132" s="79">
        <v>1276.8</v>
      </c>
      <c r="J132" s="79">
        <v>3049.9</v>
      </c>
      <c r="K132" s="79">
        <f>+Tabla4[[#This Row],[ISR
(Ley 11-92)
(1*)]]+Tabla4[[#This Row],[Seguro 
de Pensión 
(2.87%) 
 (2*)]]+Tabla4[[#This Row],[Seguro 
de Salud (3.04%)
 (3*)]]+Tabla4[[#This Row],[Otros 
Descuentos]]</f>
        <v>5803.2900000000009</v>
      </c>
      <c r="L132" s="79">
        <f>+Tabla4[[#This Row],[Sueldo Bruto
(RD$)]]-Tabla4[[#This Row],[Total 
de 
Descuento]]</f>
        <v>36196.71</v>
      </c>
      <c r="M132" s="79" t="s">
        <v>328</v>
      </c>
      <c r="N132" s="82" t="s">
        <v>35</v>
      </c>
      <c r="O132" s="80"/>
      <c r="P132" s="80"/>
      <c r="Q132" s="80"/>
      <c r="R132" s="80"/>
    </row>
    <row r="133" spans="1:18" ht="39.950000000000003" customHeight="1">
      <c r="A133" s="127" t="s">
        <v>503</v>
      </c>
      <c r="B133" s="78" t="s">
        <v>486</v>
      </c>
      <c r="C133" s="78" t="s">
        <v>154</v>
      </c>
      <c r="D133" s="78" t="s">
        <v>340</v>
      </c>
      <c r="E133" s="27">
        <v>43191</v>
      </c>
      <c r="F133" s="79">
        <v>42000</v>
      </c>
      <c r="G133" s="79">
        <v>498.05</v>
      </c>
      <c r="H133" s="79">
        <v>1205.4000000000001</v>
      </c>
      <c r="I133" s="79">
        <v>1276.8</v>
      </c>
      <c r="J133" s="79">
        <v>15829.72</v>
      </c>
      <c r="K133" s="79">
        <f>+Tabla4[[#This Row],[ISR
(Ley 11-92)
(1*)]]+Tabla4[[#This Row],[Seguro 
de Pensión 
(2.87%) 
 (2*)]]+Tabla4[[#This Row],[Seguro 
de Salud (3.04%)
 (3*)]]+Tabla4[[#This Row],[Otros 
Descuentos]]</f>
        <v>18809.97</v>
      </c>
      <c r="L133" s="79">
        <f>+Tabla4[[#This Row],[Sueldo Bruto
(RD$)]]-Tabla4[[#This Row],[Total 
de 
Descuento]]</f>
        <v>23190.03</v>
      </c>
      <c r="M133" s="79" t="s">
        <v>328</v>
      </c>
      <c r="N133" s="82" t="s">
        <v>19</v>
      </c>
      <c r="O133" s="80"/>
      <c r="P133" s="80"/>
      <c r="Q133" s="80"/>
      <c r="R133" s="80"/>
    </row>
    <row r="134" spans="1:18" ht="39.950000000000003" customHeight="1">
      <c r="A134" s="127" t="s">
        <v>504</v>
      </c>
      <c r="B134" s="78" t="s">
        <v>487</v>
      </c>
      <c r="C134" s="78" t="s">
        <v>154</v>
      </c>
      <c r="D134" s="78" t="s">
        <v>340</v>
      </c>
      <c r="E134" s="27">
        <v>38384</v>
      </c>
      <c r="F134" s="79">
        <v>42000</v>
      </c>
      <c r="G134" s="79">
        <v>724.92</v>
      </c>
      <c r="H134" s="79">
        <v>1205.4000000000001</v>
      </c>
      <c r="I134" s="79">
        <v>1276.8</v>
      </c>
      <c r="J134" s="78">
        <v>25</v>
      </c>
      <c r="K134" s="79">
        <v>3232.12</v>
      </c>
      <c r="L134" s="79">
        <v>38767.879999999997</v>
      </c>
      <c r="M134" s="79" t="s">
        <v>333</v>
      </c>
      <c r="N134" s="82" t="s">
        <v>19</v>
      </c>
      <c r="O134" s="80"/>
      <c r="P134" s="80"/>
      <c r="Q134" s="80"/>
      <c r="R134" s="80"/>
    </row>
    <row r="135" spans="1:18" ht="39.950000000000003" customHeight="1">
      <c r="A135" s="127" t="s">
        <v>505</v>
      </c>
      <c r="B135" s="78" t="s">
        <v>488</v>
      </c>
      <c r="C135" s="78" t="s">
        <v>154</v>
      </c>
      <c r="D135" s="78" t="s">
        <v>340</v>
      </c>
      <c r="E135" s="27">
        <v>42552</v>
      </c>
      <c r="F135" s="79">
        <v>42000</v>
      </c>
      <c r="G135" s="79">
        <v>724.92</v>
      </c>
      <c r="H135" s="79">
        <v>1205.4000000000001</v>
      </c>
      <c r="I135" s="79">
        <v>1276.8</v>
      </c>
      <c r="J135" s="78">
        <v>25</v>
      </c>
      <c r="K135" s="79">
        <v>3232.12</v>
      </c>
      <c r="L135" s="79">
        <v>38767.879999999997</v>
      </c>
      <c r="M135" s="79" t="s">
        <v>328</v>
      </c>
      <c r="N135" s="82" t="s">
        <v>35</v>
      </c>
      <c r="O135" s="80"/>
      <c r="P135" s="80"/>
      <c r="Q135" s="80"/>
      <c r="R135" s="80"/>
    </row>
    <row r="136" spans="1:18" ht="39.950000000000003" customHeight="1">
      <c r="A136" s="127" t="s">
        <v>506</v>
      </c>
      <c r="B136" s="78" t="s">
        <v>489</v>
      </c>
      <c r="C136" s="78" t="s">
        <v>154</v>
      </c>
      <c r="D136" s="78" t="s">
        <v>340</v>
      </c>
      <c r="E136" s="27">
        <v>43405</v>
      </c>
      <c r="F136" s="79">
        <v>42000</v>
      </c>
      <c r="G136" s="79">
        <v>724.92</v>
      </c>
      <c r="H136" s="79">
        <v>1205.4000000000001</v>
      </c>
      <c r="I136" s="79">
        <v>1276.8</v>
      </c>
      <c r="J136" s="78">
        <v>25</v>
      </c>
      <c r="K136" s="79">
        <v>3232.12</v>
      </c>
      <c r="L136" s="79">
        <v>38767.879999999997</v>
      </c>
      <c r="M136" s="79" t="s">
        <v>328</v>
      </c>
      <c r="N136" s="82" t="s">
        <v>35</v>
      </c>
      <c r="O136" s="80"/>
      <c r="P136" s="80"/>
      <c r="Q136" s="80"/>
      <c r="R136" s="80"/>
    </row>
    <row r="137" spans="1:18" ht="39.950000000000003" customHeight="1">
      <c r="A137" s="127" t="s">
        <v>507</v>
      </c>
      <c r="B137" s="78" t="s">
        <v>490</v>
      </c>
      <c r="C137" s="78" t="s">
        <v>290</v>
      </c>
      <c r="D137" s="78" t="s">
        <v>491</v>
      </c>
      <c r="E137" s="27">
        <v>43203</v>
      </c>
      <c r="F137" s="79">
        <v>145000</v>
      </c>
      <c r="G137" s="79">
        <v>22690.49</v>
      </c>
      <c r="H137" s="79">
        <v>4161.5</v>
      </c>
      <c r="I137" s="79">
        <v>4408</v>
      </c>
      <c r="J137" s="78">
        <v>65</v>
      </c>
      <c r="K137" s="79">
        <v>31324.99</v>
      </c>
      <c r="L137" s="79">
        <v>113675.01</v>
      </c>
      <c r="M137" s="79" t="s">
        <v>333</v>
      </c>
      <c r="N137" s="82" t="s">
        <v>35</v>
      </c>
      <c r="O137" s="80"/>
      <c r="P137" s="80"/>
      <c r="Q137" s="80"/>
      <c r="R137" s="80"/>
    </row>
    <row r="138" spans="1:18" ht="39.950000000000003" customHeight="1">
      <c r="A138" s="127" t="s">
        <v>508</v>
      </c>
      <c r="B138" s="78" t="s">
        <v>492</v>
      </c>
      <c r="C138" s="78" t="s">
        <v>290</v>
      </c>
      <c r="D138" s="78" t="s">
        <v>340</v>
      </c>
      <c r="E138" s="27">
        <v>35968</v>
      </c>
      <c r="F138" s="79">
        <v>42000</v>
      </c>
      <c r="G138" s="79">
        <v>724.92</v>
      </c>
      <c r="H138" s="79">
        <v>1205.4000000000001</v>
      </c>
      <c r="I138" s="79">
        <v>1276.8</v>
      </c>
      <c r="J138" s="78">
        <v>25</v>
      </c>
      <c r="K138" s="79">
        <f>+Tabla4[[#This Row],[ISR
(Ley 11-92)
(1*)]]+Tabla4[[#This Row],[Seguro 
de Pensión 
(2.87%) 
 (2*)]]+Tabla4[[#This Row],[Seguro 
de Salud (3.04%)
 (3*)]]+Tabla4[[#This Row],[Otros 
Descuentos]]</f>
        <v>3232.12</v>
      </c>
      <c r="L138" s="79">
        <f>+Tabla4[[#This Row],[Sueldo Bruto
(RD$)]]-Tabla4[[#This Row],[Total 
de 
Descuento]]</f>
        <v>38767.879999999997</v>
      </c>
      <c r="M138" s="79" t="s">
        <v>333</v>
      </c>
      <c r="N138" s="82" t="s">
        <v>19</v>
      </c>
    </row>
    <row r="139" spans="1:18" ht="39.950000000000003" customHeight="1">
      <c r="A139" s="127" t="s">
        <v>583</v>
      </c>
      <c r="B139" s="78" t="s">
        <v>493</v>
      </c>
      <c r="C139" s="78" t="s">
        <v>290</v>
      </c>
      <c r="D139" s="78" t="s">
        <v>364</v>
      </c>
      <c r="E139" s="27">
        <v>44531</v>
      </c>
      <c r="F139" s="79">
        <v>40000</v>
      </c>
      <c r="G139" s="78">
        <v>442.65</v>
      </c>
      <c r="H139" s="79">
        <v>1148</v>
      </c>
      <c r="I139" s="79">
        <v>1216</v>
      </c>
      <c r="J139" s="78">
        <v>25</v>
      </c>
      <c r="K139" s="79">
        <v>2831.65</v>
      </c>
      <c r="L139" s="79">
        <v>37168.35</v>
      </c>
      <c r="M139" s="79" t="s">
        <v>328</v>
      </c>
      <c r="N139" s="82" t="s">
        <v>19</v>
      </c>
    </row>
    <row r="140" spans="1:18" ht="30" customHeight="1">
      <c r="A140" s="136"/>
      <c r="B140" s="137" t="s">
        <v>301</v>
      </c>
      <c r="C140" s="138"/>
      <c r="D140" s="138"/>
      <c r="E140" s="138"/>
      <c r="F140" s="139">
        <f>SUBTOTAL(109,Tabla4[Sueldo Bruto
(RD$)])</f>
        <v>8771690.7400000002</v>
      </c>
      <c r="G140" s="139">
        <f>SUBTOTAL(109,Tabla4[ISR
(Ley 11-92)
(1*)])</f>
        <v>790966.81999999983</v>
      </c>
      <c r="H140" s="139">
        <f>SUBTOTAL(109,Tabla4[Seguro 
de Pensión 
(2.87%) 
 (2*)])</f>
        <v>251747.54999999993</v>
      </c>
      <c r="I140" s="139">
        <f>SUBTOTAL(109,Tabla4[Seguro 
de Salud (3.04%)
 (3*)])</f>
        <v>257930.79999999987</v>
      </c>
      <c r="J140" s="139">
        <f>SUBTOTAL(109,Tabla4[Otros 
Descuentos])</f>
        <v>277589.34000000003</v>
      </c>
      <c r="K140" s="140">
        <f>SUBTOTAL(109,Tabla4[Total 
de 
Descuento])</f>
        <v>1578234.5100000005</v>
      </c>
      <c r="L140" s="139">
        <f>SUBTOTAL(109,Tabla4[Neto])</f>
        <v>7193456.2299999921</v>
      </c>
      <c r="M140" s="138"/>
      <c r="N140" s="141">
        <f>SUBTOTAL(103,Tabla4[sexo])</f>
        <v>133</v>
      </c>
    </row>
    <row r="142" spans="1:18" ht="30" customHeight="1">
      <c r="A142" s="86" t="s">
        <v>302</v>
      </c>
      <c r="B142" s="8"/>
      <c r="L142" s="89"/>
    </row>
    <row r="143" spans="1:18" ht="30" customHeight="1">
      <c r="A143" s="122" t="s">
        <v>303</v>
      </c>
      <c r="B143" s="123"/>
      <c r="C143" s="81"/>
      <c r="G143" s="89"/>
      <c r="K143" s="89"/>
      <c r="L143" s="89"/>
    </row>
    <row r="144" spans="1:18" ht="30" customHeight="1">
      <c r="A144" s="123" t="s">
        <v>304</v>
      </c>
      <c r="B144" s="123"/>
      <c r="C144" s="81"/>
      <c r="G144" s="89"/>
      <c r="K144" s="89"/>
      <c r="L144" s="89"/>
    </row>
    <row r="145" spans="1:12" ht="30" customHeight="1">
      <c r="A145" s="123" t="s">
        <v>305</v>
      </c>
      <c r="B145" s="123"/>
      <c r="C145" s="81"/>
      <c r="J145" s="89"/>
      <c r="K145" s="89"/>
      <c r="L145" s="89"/>
    </row>
    <row r="146" spans="1:12" ht="30" customHeight="1">
      <c r="A146" s="10"/>
      <c r="B146" s="10"/>
      <c r="J146" s="89"/>
      <c r="K146" s="89"/>
      <c r="L146" s="89"/>
    </row>
    <row r="147" spans="1:12" ht="30" customHeight="1">
      <c r="A147" s="11"/>
      <c r="B147" s="12"/>
      <c r="J147" s="89"/>
      <c r="K147" s="89"/>
      <c r="L147" s="89"/>
    </row>
    <row r="148" spans="1:12" ht="30" customHeight="1">
      <c r="J148" s="89"/>
      <c r="K148" s="89"/>
      <c r="L148" s="89"/>
    </row>
    <row r="149" spans="1:12" ht="30" customHeight="1">
      <c r="A149" s="13" t="s">
        <v>306</v>
      </c>
      <c r="B149" s="14"/>
      <c r="K149" s="89"/>
      <c r="L149" s="89"/>
    </row>
    <row r="150" spans="1:12" ht="30" customHeight="1">
      <c r="A150" s="16" t="s">
        <v>307</v>
      </c>
      <c r="B150" s="17"/>
      <c r="K150" s="89"/>
      <c r="L150" s="89"/>
    </row>
    <row r="151" spans="1:12" ht="30" customHeight="1">
      <c r="G151" s="89"/>
      <c r="K151" s="89"/>
      <c r="L151" s="89"/>
    </row>
    <row r="152" spans="1:12" ht="30" customHeight="1">
      <c r="G152" s="89"/>
      <c r="K152" s="89"/>
      <c r="L152" s="89"/>
    </row>
    <row r="153" spans="1:12" ht="30" customHeight="1">
      <c r="K153" s="89"/>
      <c r="L153" s="89"/>
    </row>
    <row r="154" spans="1:12" ht="30" customHeight="1">
      <c r="J154" s="89"/>
      <c r="K154" s="89"/>
      <c r="L154" s="89"/>
    </row>
    <row r="155" spans="1:12" ht="30" customHeight="1">
      <c r="J155" s="89"/>
      <c r="K155" s="89"/>
      <c r="L155" s="89"/>
    </row>
    <row r="156" spans="1:12" ht="30" customHeight="1">
      <c r="G156" s="89"/>
      <c r="K156" s="89"/>
      <c r="L156" s="89"/>
    </row>
    <row r="157" spans="1:12" ht="30" customHeight="1">
      <c r="G157" s="89"/>
      <c r="J157" s="89"/>
      <c r="K157" s="89"/>
      <c r="L157" s="89"/>
    </row>
    <row r="158" spans="1:12" ht="30" customHeight="1">
      <c r="G158" s="89"/>
      <c r="K158" s="89"/>
      <c r="L158" s="89"/>
    </row>
    <row r="159" spans="1:12" ht="30" customHeight="1">
      <c r="G159" s="89"/>
    </row>
    <row r="160" spans="1:12" ht="30" customHeight="1">
      <c r="G160" s="89"/>
    </row>
    <row r="162" spans="10:10" ht="30" customHeight="1">
      <c r="J162" s="89"/>
    </row>
  </sheetData>
  <mergeCells count="2">
    <mergeCell ref="A1:N1"/>
    <mergeCell ref="A2:N2"/>
  </mergeCells>
  <phoneticPr fontId="36" type="noConversion"/>
  <conditionalFormatting sqref="G158:G160">
    <cfRule type="duplicateValues" dxfId="163" priority="14"/>
  </conditionalFormatting>
  <conditionalFormatting sqref="K143:K158">
    <cfRule type="duplicateValues" dxfId="162" priority="13"/>
  </conditionalFormatting>
  <conditionalFormatting sqref="L142:L158">
    <cfRule type="duplicateValues" dxfId="161" priority="12"/>
  </conditionalFormatting>
  <conditionalFormatting sqref="J142 J157:J162">
    <cfRule type="duplicateValues" dxfId="160" priority="9"/>
  </conditionalFormatting>
  <conditionalFormatting sqref="J157">
    <cfRule type="duplicateValues" dxfId="159" priority="5"/>
  </conditionalFormatting>
  <printOptions horizontalCentered="1"/>
  <pageMargins left="0.39370078740157483" right="0.39370078740157483" top="0.74803149606299213" bottom="0.74803149606299213" header="0.31496062992125984" footer="0.31496062992125984"/>
  <pageSetup paperSize="5" scale="33" fitToHeight="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2"/>
  <sheetViews>
    <sheetView zoomScale="55" zoomScaleNormal="55" workbookViewId="0">
      <pane ySplit="7" topLeftCell="A20" activePane="bottomLeft" state="frozen"/>
      <selection pane="bottomLeft" activeCell="A98" sqref="A98"/>
    </sheetView>
  </sheetViews>
  <sheetFormatPr baseColWidth="10" defaultRowHeight="15"/>
  <cols>
    <col min="1" max="1" width="14.140625" customWidth="1"/>
    <col min="2" max="2" width="60.42578125" customWidth="1"/>
    <col min="3" max="3" width="133.85546875" bestFit="1" customWidth="1"/>
    <col min="4" max="4" width="53.140625" bestFit="1" customWidth="1"/>
    <col min="5" max="5" width="19.85546875" customWidth="1"/>
    <col min="6" max="6" width="16.7109375" customWidth="1"/>
    <col min="7" max="7" width="26.42578125" bestFit="1" customWidth="1"/>
    <col min="8" max="8" width="24.5703125" bestFit="1" customWidth="1"/>
    <col min="9" max="9" width="23.7109375" bestFit="1" customWidth="1"/>
    <col min="10" max="10" width="20.85546875" bestFit="1" customWidth="1"/>
    <col min="11" max="11" width="25.5703125" bestFit="1" customWidth="1"/>
    <col min="12" max="12" width="24.85546875" bestFit="1" customWidth="1"/>
    <col min="13" max="13" width="18.5703125" bestFit="1" customWidth="1"/>
    <col min="14" max="14" width="33.140625" bestFit="1" customWidth="1"/>
    <col min="15" max="15" width="16" bestFit="1" customWidth="1"/>
  </cols>
  <sheetData>
    <row r="1" spans="1:15" ht="28.5">
      <c r="A1" s="165" t="s">
        <v>0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</row>
    <row r="2" spans="1:15" ht="28.5">
      <c r="A2" s="165" t="s">
        <v>632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</row>
    <row r="5" spans="1:15" ht="18" customHeight="1"/>
    <row r="6" spans="1:15" ht="3.75" customHeight="1" thickBot="1"/>
    <row r="7" spans="1:15" ht="105.75" thickBot="1">
      <c r="A7" s="46" t="s">
        <v>1</v>
      </c>
      <c r="B7" s="28" t="s">
        <v>2</v>
      </c>
      <c r="C7" s="28" t="s">
        <v>3</v>
      </c>
      <c r="D7" s="28" t="s">
        <v>4</v>
      </c>
      <c r="E7" s="29" t="s">
        <v>564</v>
      </c>
      <c r="F7" s="29" t="s">
        <v>565</v>
      </c>
      <c r="G7" s="29" t="s">
        <v>5</v>
      </c>
      <c r="H7" s="34" t="s">
        <v>6</v>
      </c>
      <c r="I7" s="34" t="s">
        <v>7</v>
      </c>
      <c r="J7" s="34" t="s">
        <v>8</v>
      </c>
      <c r="K7" s="29" t="s">
        <v>9</v>
      </c>
      <c r="L7" s="29" t="s">
        <v>10</v>
      </c>
      <c r="M7" s="29" t="s">
        <v>11</v>
      </c>
      <c r="N7" s="28" t="s">
        <v>12</v>
      </c>
      <c r="O7" s="28" t="s">
        <v>13</v>
      </c>
    </row>
    <row r="8" spans="1:15" s="107" customFormat="1" ht="35.1" customHeight="1">
      <c r="A8" s="128" t="s">
        <v>14</v>
      </c>
      <c r="B8" s="102" t="s">
        <v>15</v>
      </c>
      <c r="C8" s="102" t="s">
        <v>16</v>
      </c>
      <c r="D8" s="102" t="s">
        <v>17</v>
      </c>
      <c r="E8" s="35">
        <v>44866</v>
      </c>
      <c r="F8" s="35">
        <v>45047</v>
      </c>
      <c r="G8" s="103">
        <v>100000</v>
      </c>
      <c r="H8" s="104">
        <v>12105.37</v>
      </c>
      <c r="I8" s="103">
        <v>2870</v>
      </c>
      <c r="J8" s="103">
        <v>3040</v>
      </c>
      <c r="K8" s="102">
        <v>25</v>
      </c>
      <c r="L8" s="103">
        <f>+Tabla1[[#This Row],[ISR
(Ley 11-92)
(1*)]]+Tabla1[[#This Row],[Seguro 
de Pensión 
(2.87%)  
(2*)]]+Tabla1[[#This Row],[Seguro 
de Salud 
(3.04%)
 (3*)]]+Tabla1[[#This Row],[Otros
 Descuentos]]</f>
        <v>18040.370000000003</v>
      </c>
      <c r="M8" s="103">
        <f>+Tabla1[[#This Row],[Sueldo Bruto
(RD$)]]-Tabla1[[#This Row],[Total de 
Descuentos]]</f>
        <v>81959.63</v>
      </c>
      <c r="N8" s="105" t="s">
        <v>18</v>
      </c>
      <c r="O8" s="106" t="s">
        <v>19</v>
      </c>
    </row>
    <row r="9" spans="1:15" s="107" customFormat="1" ht="35.1" customHeight="1">
      <c r="A9" s="128" t="s">
        <v>20</v>
      </c>
      <c r="B9" s="108" t="s">
        <v>21</v>
      </c>
      <c r="C9" s="108" t="s">
        <v>16</v>
      </c>
      <c r="D9" s="108" t="s">
        <v>22</v>
      </c>
      <c r="E9" s="35">
        <v>44882</v>
      </c>
      <c r="F9" s="35">
        <v>45063</v>
      </c>
      <c r="G9" s="109">
        <v>80000</v>
      </c>
      <c r="H9" s="108">
        <v>7400.87</v>
      </c>
      <c r="I9" s="109">
        <v>2296</v>
      </c>
      <c r="J9" s="109">
        <v>2432</v>
      </c>
      <c r="K9" s="109">
        <v>8066.87</v>
      </c>
      <c r="L9" s="103">
        <f>+Tabla1[[#This Row],[ISR
(Ley 11-92)
(1*)]]+Tabla1[[#This Row],[Seguro 
de Pensión 
(2.87%)  
(2*)]]+Tabla1[[#This Row],[Seguro 
de Salud 
(3.04%)
 (3*)]]+Tabla1[[#This Row],[Otros
 Descuentos]]</f>
        <v>20195.739999999998</v>
      </c>
      <c r="M9" s="103">
        <f>+Tabla1[[#This Row],[Sueldo Bruto
(RD$)]]-Tabla1[[#This Row],[Total de 
Descuentos]]</f>
        <v>59804.26</v>
      </c>
      <c r="N9" s="105" t="s">
        <v>18</v>
      </c>
      <c r="O9" s="110" t="s">
        <v>19</v>
      </c>
    </row>
    <row r="10" spans="1:15" s="107" customFormat="1" ht="35.1" customHeight="1">
      <c r="A10" s="128" t="s">
        <v>23</v>
      </c>
      <c r="B10" s="108" t="s">
        <v>24</v>
      </c>
      <c r="C10" s="108" t="s">
        <v>16</v>
      </c>
      <c r="D10" s="108" t="s">
        <v>22</v>
      </c>
      <c r="E10" s="35">
        <v>44882</v>
      </c>
      <c r="F10" s="35">
        <v>45063</v>
      </c>
      <c r="G10" s="109">
        <v>80000</v>
      </c>
      <c r="H10" s="111">
        <v>7400.87</v>
      </c>
      <c r="I10" s="109">
        <v>2296</v>
      </c>
      <c r="J10" s="109">
        <v>2432</v>
      </c>
      <c r="K10" s="108">
        <v>25</v>
      </c>
      <c r="L10" s="103">
        <f>+Tabla1[[#This Row],[ISR
(Ley 11-92)
(1*)]]+Tabla1[[#This Row],[Seguro 
de Pensión 
(2.87%)  
(2*)]]+Tabla1[[#This Row],[Seguro 
de Salud 
(3.04%)
 (3*)]]+Tabla1[[#This Row],[Otros
 Descuentos]]</f>
        <v>12153.869999999999</v>
      </c>
      <c r="M10" s="103">
        <f>+Tabla1[[#This Row],[Sueldo Bruto
(RD$)]]-Tabla1[[#This Row],[Total de 
Descuentos]]</f>
        <v>67846.13</v>
      </c>
      <c r="N10" s="105" t="s">
        <v>18</v>
      </c>
      <c r="O10" s="110" t="s">
        <v>19</v>
      </c>
    </row>
    <row r="11" spans="1:15" s="107" customFormat="1" ht="35.1" customHeight="1">
      <c r="A11" s="128" t="s">
        <v>25</v>
      </c>
      <c r="B11" s="108" t="s">
        <v>26</v>
      </c>
      <c r="C11" s="108" t="s">
        <v>16</v>
      </c>
      <c r="D11" s="108" t="s">
        <v>22</v>
      </c>
      <c r="E11" s="36">
        <v>44889</v>
      </c>
      <c r="F11" s="36">
        <v>45070</v>
      </c>
      <c r="G11" s="109">
        <v>80000</v>
      </c>
      <c r="H11" s="111">
        <v>7400.87</v>
      </c>
      <c r="I11" s="109">
        <v>2296</v>
      </c>
      <c r="J11" s="109">
        <v>2432</v>
      </c>
      <c r="K11" s="108">
        <v>25</v>
      </c>
      <c r="L11" s="103">
        <f>+Tabla1[[#This Row],[ISR
(Ley 11-92)
(1*)]]+Tabla1[[#This Row],[Seguro 
de Pensión 
(2.87%)  
(2*)]]+Tabla1[[#This Row],[Seguro 
de Salud 
(3.04%)
 (3*)]]+Tabla1[[#This Row],[Otros
 Descuentos]]</f>
        <v>12153.869999999999</v>
      </c>
      <c r="M11" s="103">
        <f>+Tabla1[[#This Row],[Sueldo Bruto
(RD$)]]-Tabla1[[#This Row],[Total de 
Descuentos]]</f>
        <v>67846.13</v>
      </c>
      <c r="N11" s="105" t="s">
        <v>18</v>
      </c>
      <c r="O11" s="110" t="s">
        <v>19</v>
      </c>
    </row>
    <row r="12" spans="1:15" s="107" customFormat="1" ht="35.1" customHeight="1">
      <c r="A12" s="128" t="s">
        <v>27</v>
      </c>
      <c r="B12" s="108" t="s">
        <v>28</v>
      </c>
      <c r="C12" s="108" t="s">
        <v>16</v>
      </c>
      <c r="D12" s="108" t="s">
        <v>22</v>
      </c>
      <c r="E12" s="35">
        <v>44981</v>
      </c>
      <c r="F12" s="35">
        <v>45162</v>
      </c>
      <c r="G12" s="109">
        <v>80000</v>
      </c>
      <c r="H12" s="111">
        <v>7022.76</v>
      </c>
      <c r="I12" s="109">
        <v>2296</v>
      </c>
      <c r="J12" s="109">
        <v>2432</v>
      </c>
      <c r="K12" s="109">
        <v>9537.4500000000007</v>
      </c>
      <c r="L12" s="103">
        <f>+Tabla1[[#This Row],[ISR
(Ley 11-92)
(1*)]]+Tabla1[[#This Row],[Seguro 
de Pensión 
(2.87%)  
(2*)]]+Tabla1[[#This Row],[Seguro 
de Salud 
(3.04%)
 (3*)]]+Tabla1[[#This Row],[Otros
 Descuentos]]</f>
        <v>21288.21</v>
      </c>
      <c r="M12" s="103">
        <f>+Tabla1[[#This Row],[Sueldo Bruto
(RD$)]]-Tabla1[[#This Row],[Total de 
Descuentos]]</f>
        <v>58711.79</v>
      </c>
      <c r="N12" s="105" t="s">
        <v>18</v>
      </c>
      <c r="O12" s="110" t="s">
        <v>19</v>
      </c>
    </row>
    <row r="13" spans="1:15" s="107" customFormat="1" ht="35.1" customHeight="1">
      <c r="A13" s="128" t="s">
        <v>29</v>
      </c>
      <c r="B13" s="108" t="s">
        <v>30</v>
      </c>
      <c r="C13" s="108" t="s">
        <v>16</v>
      </c>
      <c r="D13" s="108" t="s">
        <v>22</v>
      </c>
      <c r="E13" s="36">
        <v>44869</v>
      </c>
      <c r="F13" s="36">
        <v>45050</v>
      </c>
      <c r="G13" s="109">
        <v>80000</v>
      </c>
      <c r="H13" s="109">
        <v>7400.87</v>
      </c>
      <c r="I13" s="109">
        <v>2296</v>
      </c>
      <c r="J13" s="109">
        <v>2432</v>
      </c>
      <c r="K13" s="108">
        <v>25</v>
      </c>
      <c r="L13" s="103">
        <f>+Tabla1[[#This Row],[ISR
(Ley 11-92)
(1*)]]+Tabla1[[#This Row],[Seguro 
de Pensión 
(2.87%)  
(2*)]]+Tabla1[[#This Row],[Seguro 
de Salud 
(3.04%)
 (3*)]]+Tabla1[[#This Row],[Otros
 Descuentos]]</f>
        <v>12153.869999999999</v>
      </c>
      <c r="M13" s="103">
        <f>+Tabla1[[#This Row],[Sueldo Bruto
(RD$)]]-Tabla1[[#This Row],[Total de 
Descuentos]]</f>
        <v>67846.13</v>
      </c>
      <c r="N13" s="105" t="s">
        <v>18</v>
      </c>
      <c r="O13" s="110" t="s">
        <v>19</v>
      </c>
    </row>
    <row r="14" spans="1:15" s="107" customFormat="1" ht="35.1" customHeight="1">
      <c r="A14" s="128" t="s">
        <v>31</v>
      </c>
      <c r="B14" s="108" t="s">
        <v>32</v>
      </c>
      <c r="C14" s="108" t="s">
        <v>16</v>
      </c>
      <c r="D14" s="108" t="s">
        <v>22</v>
      </c>
      <c r="E14" s="36">
        <v>44882</v>
      </c>
      <c r="F14" s="36">
        <v>45063</v>
      </c>
      <c r="G14" s="109">
        <v>80000</v>
      </c>
      <c r="H14" s="111">
        <v>7400.87</v>
      </c>
      <c r="I14" s="109">
        <v>2296</v>
      </c>
      <c r="J14" s="109">
        <v>2432</v>
      </c>
      <c r="K14" s="109">
        <v>3663.38</v>
      </c>
      <c r="L14" s="103">
        <f>+Tabla1[[#This Row],[ISR
(Ley 11-92)
(1*)]]+Tabla1[[#This Row],[Seguro 
de Pensión 
(2.87%)  
(2*)]]+Tabla1[[#This Row],[Seguro 
de Salud 
(3.04%)
 (3*)]]+Tabla1[[#This Row],[Otros
 Descuentos]]</f>
        <v>15792.25</v>
      </c>
      <c r="M14" s="103">
        <f>+Tabla1[[#This Row],[Sueldo Bruto
(RD$)]]-Tabla1[[#This Row],[Total de 
Descuentos]]</f>
        <v>64207.75</v>
      </c>
      <c r="N14" s="105" t="s">
        <v>18</v>
      </c>
      <c r="O14" s="110" t="s">
        <v>35</v>
      </c>
    </row>
    <row r="15" spans="1:15" s="107" customFormat="1" ht="35.1" customHeight="1">
      <c r="A15" s="128" t="s">
        <v>33</v>
      </c>
      <c r="B15" s="108" t="s">
        <v>34</v>
      </c>
      <c r="C15" s="108" t="s">
        <v>16</v>
      </c>
      <c r="D15" s="108" t="s">
        <v>22</v>
      </c>
      <c r="E15" s="36">
        <v>44882</v>
      </c>
      <c r="F15" s="36">
        <v>45063</v>
      </c>
      <c r="G15" s="109">
        <v>80000</v>
      </c>
      <c r="H15" s="109">
        <v>7400.87</v>
      </c>
      <c r="I15" s="109">
        <v>2296</v>
      </c>
      <c r="J15" s="109">
        <v>2432</v>
      </c>
      <c r="K15" s="108">
        <v>2799.84</v>
      </c>
      <c r="L15" s="103">
        <f>+Tabla1[[#This Row],[ISR
(Ley 11-92)
(1*)]]+Tabla1[[#This Row],[Seguro 
de Pensión 
(2.87%)  
(2*)]]+Tabla1[[#This Row],[Seguro 
de Salud 
(3.04%)
 (3*)]]+Tabla1[[#This Row],[Otros
 Descuentos]]</f>
        <v>14928.71</v>
      </c>
      <c r="M15" s="103">
        <f>+Tabla1[[#This Row],[Sueldo Bruto
(RD$)]]-Tabla1[[#This Row],[Total de 
Descuentos]]</f>
        <v>65071.29</v>
      </c>
      <c r="N15" s="105" t="s">
        <v>18</v>
      </c>
      <c r="O15" s="110" t="s">
        <v>35</v>
      </c>
    </row>
    <row r="16" spans="1:15" s="107" customFormat="1" ht="35.1" customHeight="1">
      <c r="A16" s="128" t="s">
        <v>36</v>
      </c>
      <c r="B16" s="108" t="s">
        <v>551</v>
      </c>
      <c r="C16" s="108" t="s">
        <v>16</v>
      </c>
      <c r="D16" s="108" t="s">
        <v>22</v>
      </c>
      <c r="E16" s="36">
        <v>44896</v>
      </c>
      <c r="F16" s="36">
        <v>45078</v>
      </c>
      <c r="G16" s="109">
        <v>80000</v>
      </c>
      <c r="H16" s="109">
        <v>7022.76</v>
      </c>
      <c r="I16" s="109">
        <v>2296</v>
      </c>
      <c r="J16" s="109">
        <v>2432</v>
      </c>
      <c r="K16" s="108">
        <v>2337.4499999999998</v>
      </c>
      <c r="L16" s="103">
        <f>+Tabla1[[#This Row],[ISR
(Ley 11-92)
(1*)]]+Tabla1[[#This Row],[Seguro 
de Pensión 
(2.87%)  
(2*)]]+Tabla1[[#This Row],[Seguro 
de Salud 
(3.04%)
 (3*)]]+Tabla1[[#This Row],[Otros
 Descuentos]]</f>
        <v>14088.21</v>
      </c>
      <c r="M16" s="103">
        <f>+Tabla1[[#This Row],[Sueldo Bruto
(RD$)]]-Tabla1[[#This Row],[Total de 
Descuentos]]</f>
        <v>65911.790000000008</v>
      </c>
      <c r="N16" s="105" t="s">
        <v>18</v>
      </c>
      <c r="O16" s="110" t="s">
        <v>19</v>
      </c>
    </row>
    <row r="17" spans="1:15" s="107" customFormat="1" ht="35.1" customHeight="1">
      <c r="A17" s="128" t="s">
        <v>39</v>
      </c>
      <c r="B17" s="108" t="s">
        <v>552</v>
      </c>
      <c r="C17" s="108" t="s">
        <v>16</v>
      </c>
      <c r="D17" s="108" t="s">
        <v>22</v>
      </c>
      <c r="E17" s="36">
        <v>44901</v>
      </c>
      <c r="F17" s="36">
        <v>45083</v>
      </c>
      <c r="G17" s="109">
        <v>80000</v>
      </c>
      <c r="H17" s="109">
        <v>7022.76</v>
      </c>
      <c r="I17" s="109">
        <v>2296</v>
      </c>
      <c r="J17" s="109">
        <v>2432</v>
      </c>
      <c r="K17" s="111">
        <v>6537.45</v>
      </c>
      <c r="L17" s="103">
        <f>+Tabla1[[#This Row],[ISR
(Ley 11-92)
(1*)]]+Tabla1[[#This Row],[Seguro 
de Pensión 
(2.87%)  
(2*)]]+Tabla1[[#This Row],[Seguro 
de Salud 
(3.04%)
 (3*)]]+Tabla1[[#This Row],[Otros
 Descuentos]]</f>
        <v>18288.21</v>
      </c>
      <c r="M17" s="103">
        <f>+Tabla1[[#This Row],[Sueldo Bruto
(RD$)]]-Tabla1[[#This Row],[Total de 
Descuentos]]</f>
        <v>61711.79</v>
      </c>
      <c r="N17" s="105" t="s">
        <v>18</v>
      </c>
      <c r="O17" s="110" t="s">
        <v>19</v>
      </c>
    </row>
    <row r="18" spans="1:15" s="107" customFormat="1" ht="35.1" customHeight="1">
      <c r="A18" s="128" t="s">
        <v>41</v>
      </c>
      <c r="B18" s="108" t="s">
        <v>37</v>
      </c>
      <c r="C18" s="108" t="s">
        <v>16</v>
      </c>
      <c r="D18" s="108" t="s">
        <v>38</v>
      </c>
      <c r="E18" s="36">
        <v>44835</v>
      </c>
      <c r="F18" s="36">
        <v>45017</v>
      </c>
      <c r="G18" s="109">
        <v>65000</v>
      </c>
      <c r="H18" s="109">
        <v>4427.58</v>
      </c>
      <c r="I18" s="109">
        <v>1865.5</v>
      </c>
      <c r="J18" s="109">
        <v>1976</v>
      </c>
      <c r="K18" s="108">
        <v>25</v>
      </c>
      <c r="L18" s="103">
        <f>+Tabla1[[#This Row],[ISR
(Ley 11-92)
(1*)]]+Tabla1[[#This Row],[Seguro 
de Pensión 
(2.87%)  
(2*)]]+Tabla1[[#This Row],[Seguro 
de Salud 
(3.04%)
 (3*)]]+Tabla1[[#This Row],[Otros
 Descuentos]]</f>
        <v>8294.08</v>
      </c>
      <c r="M18" s="103">
        <f>+Tabla1[[#This Row],[Sueldo Bruto
(RD$)]]-Tabla1[[#This Row],[Total de 
Descuentos]]</f>
        <v>56705.919999999998</v>
      </c>
      <c r="N18" s="105" t="s">
        <v>18</v>
      </c>
      <c r="O18" s="110" t="s">
        <v>19</v>
      </c>
    </row>
    <row r="19" spans="1:15" s="107" customFormat="1" ht="35.1" customHeight="1">
      <c r="A19" s="128" t="s">
        <v>44</v>
      </c>
      <c r="B19" s="108" t="s">
        <v>40</v>
      </c>
      <c r="C19" s="108" t="s">
        <v>16</v>
      </c>
      <c r="D19" s="108" t="s">
        <v>38</v>
      </c>
      <c r="E19" s="37">
        <v>44940</v>
      </c>
      <c r="F19" s="37">
        <v>45121</v>
      </c>
      <c r="G19" s="109">
        <v>90000</v>
      </c>
      <c r="H19" s="109">
        <v>9753.1200000000008</v>
      </c>
      <c r="I19" s="109">
        <v>2583</v>
      </c>
      <c r="J19" s="109">
        <v>2736</v>
      </c>
      <c r="K19" s="108">
        <v>25</v>
      </c>
      <c r="L19" s="103">
        <f>+Tabla1[[#This Row],[ISR
(Ley 11-92)
(1*)]]+Tabla1[[#This Row],[Seguro 
de Pensión 
(2.87%)  
(2*)]]+Tabla1[[#This Row],[Seguro 
de Salud 
(3.04%)
 (3*)]]+Tabla1[[#This Row],[Otros
 Descuentos]]</f>
        <v>15097.12</v>
      </c>
      <c r="M19" s="103">
        <f>+Tabla1[[#This Row],[Sueldo Bruto
(RD$)]]-Tabla1[[#This Row],[Total de 
Descuentos]]</f>
        <v>74902.880000000005</v>
      </c>
      <c r="N19" s="105" t="s">
        <v>18</v>
      </c>
      <c r="O19" s="110" t="s">
        <v>35</v>
      </c>
    </row>
    <row r="20" spans="1:15" s="107" customFormat="1" ht="35.1" customHeight="1">
      <c r="A20" s="128" t="s">
        <v>48</v>
      </c>
      <c r="B20" s="108" t="s">
        <v>42</v>
      </c>
      <c r="C20" s="108" t="s">
        <v>16</v>
      </c>
      <c r="D20" s="108" t="s">
        <v>43</v>
      </c>
      <c r="E20" s="36">
        <v>44835</v>
      </c>
      <c r="F20" s="36">
        <v>45017</v>
      </c>
      <c r="G20" s="109">
        <v>65000</v>
      </c>
      <c r="H20" s="111">
        <v>4427.58</v>
      </c>
      <c r="I20" s="109">
        <v>1865.5</v>
      </c>
      <c r="J20" s="109">
        <v>1976</v>
      </c>
      <c r="K20" s="108">
        <v>599.84</v>
      </c>
      <c r="L20" s="103">
        <f>+Tabla1[[#This Row],[ISR
(Ley 11-92)
(1*)]]+Tabla1[[#This Row],[Seguro 
de Pensión 
(2.87%)  
(2*)]]+Tabla1[[#This Row],[Seguro 
de Salud 
(3.04%)
 (3*)]]+Tabla1[[#This Row],[Otros
 Descuentos]]</f>
        <v>8868.92</v>
      </c>
      <c r="M20" s="103">
        <f>+Tabla1[[#This Row],[Sueldo Bruto
(RD$)]]-Tabla1[[#This Row],[Total de 
Descuentos]]</f>
        <v>56131.08</v>
      </c>
      <c r="N20" s="105" t="s">
        <v>18</v>
      </c>
      <c r="O20" s="110" t="s">
        <v>19</v>
      </c>
    </row>
    <row r="21" spans="1:15" s="107" customFormat="1" ht="35.1" customHeight="1">
      <c r="A21" s="128" t="s">
        <v>50</v>
      </c>
      <c r="B21" s="142" t="s">
        <v>608</v>
      </c>
      <c r="C21" s="108" t="s">
        <v>16</v>
      </c>
      <c r="D21" s="108" t="s">
        <v>148</v>
      </c>
      <c r="E21" s="143">
        <v>44866</v>
      </c>
      <c r="F21" s="143">
        <v>45047</v>
      </c>
      <c r="G21" s="144">
        <v>65000</v>
      </c>
      <c r="H21" s="111">
        <v>4427.58</v>
      </c>
      <c r="I21" s="109">
        <v>1865.5</v>
      </c>
      <c r="J21" s="109">
        <v>1976</v>
      </c>
      <c r="K21" s="142">
        <v>25</v>
      </c>
      <c r="L21" s="103">
        <f>+Tabla1[[#This Row],[ISR
(Ley 11-92)
(1*)]]+Tabla1[[#This Row],[Seguro 
de Pensión 
(2.87%)  
(2*)]]+Tabla1[[#This Row],[Seguro 
de Salud 
(3.04%)
 (3*)]]+Tabla1[[#This Row],[Otros
 Descuentos]]</f>
        <v>8294.08</v>
      </c>
      <c r="M21" s="103">
        <f>+Tabla1[[#This Row],[Sueldo Bruto
(RD$)]]-Tabla1[[#This Row],[Total de 
Descuentos]]</f>
        <v>56705.919999999998</v>
      </c>
      <c r="N21" s="105" t="s">
        <v>18</v>
      </c>
      <c r="O21" s="145" t="s">
        <v>19</v>
      </c>
    </row>
    <row r="22" spans="1:15" s="107" customFormat="1" ht="35.1" customHeight="1">
      <c r="A22" s="128" t="s">
        <v>52</v>
      </c>
      <c r="B22" s="108" t="s">
        <v>45</v>
      </c>
      <c r="C22" s="108" t="s">
        <v>46</v>
      </c>
      <c r="D22" s="108" t="s">
        <v>47</v>
      </c>
      <c r="E22" s="36">
        <v>44805</v>
      </c>
      <c r="F22" s="36">
        <v>44986</v>
      </c>
      <c r="G22" s="109">
        <v>125000</v>
      </c>
      <c r="H22" s="109">
        <v>17607.88</v>
      </c>
      <c r="I22" s="109">
        <v>3587.5</v>
      </c>
      <c r="J22" s="109">
        <v>3800</v>
      </c>
      <c r="K22" s="109">
        <v>1537.45</v>
      </c>
      <c r="L22" s="103">
        <f>+Tabla1[[#This Row],[ISR
(Ley 11-92)
(1*)]]+Tabla1[[#This Row],[Seguro 
de Pensión 
(2.87%)  
(2*)]]+Tabla1[[#This Row],[Seguro 
de Salud 
(3.04%)
 (3*)]]+Tabla1[[#This Row],[Otros
 Descuentos]]</f>
        <v>26532.83</v>
      </c>
      <c r="M22" s="103">
        <f>+Tabla1[[#This Row],[Sueldo Bruto
(RD$)]]-Tabla1[[#This Row],[Total de 
Descuentos]]</f>
        <v>98467.17</v>
      </c>
      <c r="N22" s="105" t="s">
        <v>18</v>
      </c>
      <c r="O22" s="110" t="s">
        <v>19</v>
      </c>
    </row>
    <row r="23" spans="1:15" s="107" customFormat="1" ht="35.1" customHeight="1">
      <c r="A23" s="128" t="s">
        <v>56</v>
      </c>
      <c r="B23" s="108" t="s">
        <v>51</v>
      </c>
      <c r="C23" s="108" t="s">
        <v>46</v>
      </c>
      <c r="D23" s="108" t="s">
        <v>49</v>
      </c>
      <c r="E23" s="35">
        <v>44805</v>
      </c>
      <c r="F23" s="35">
        <v>44986</v>
      </c>
      <c r="G23" s="109">
        <v>70000</v>
      </c>
      <c r="H23" s="109">
        <v>5368.48</v>
      </c>
      <c r="I23" s="109">
        <v>2009</v>
      </c>
      <c r="J23" s="109">
        <v>2128</v>
      </c>
      <c r="K23" s="108">
        <v>25</v>
      </c>
      <c r="L23" s="103">
        <f>+Tabla1[[#This Row],[ISR
(Ley 11-92)
(1*)]]+Tabla1[[#This Row],[Seguro 
de Pensión 
(2.87%)  
(2*)]]+Tabla1[[#This Row],[Seguro 
de Salud 
(3.04%)
 (3*)]]+Tabla1[[#This Row],[Otros
 Descuentos]]</f>
        <v>9530.48</v>
      </c>
      <c r="M23" s="103">
        <f>+Tabla1[[#This Row],[Sueldo Bruto
(RD$)]]-Tabla1[[#This Row],[Total de 
Descuentos]]</f>
        <v>60469.520000000004</v>
      </c>
      <c r="N23" s="105" t="s">
        <v>18</v>
      </c>
      <c r="O23" s="110" t="s">
        <v>19</v>
      </c>
    </row>
    <row r="24" spans="1:15" s="107" customFormat="1" ht="35.1" customHeight="1">
      <c r="A24" s="128" t="s">
        <v>58</v>
      </c>
      <c r="B24" s="108" t="s">
        <v>586</v>
      </c>
      <c r="C24" s="108" t="s">
        <v>46</v>
      </c>
      <c r="D24" s="108" t="s">
        <v>49</v>
      </c>
      <c r="E24" s="35">
        <v>44835</v>
      </c>
      <c r="F24" s="118">
        <v>45017</v>
      </c>
      <c r="G24" s="119">
        <v>65000</v>
      </c>
      <c r="H24" s="119">
        <v>4427.58</v>
      </c>
      <c r="I24" s="119">
        <v>1865.5</v>
      </c>
      <c r="J24" s="119">
        <v>1976</v>
      </c>
      <c r="K24" s="163">
        <v>11134.91</v>
      </c>
      <c r="L24" s="103">
        <f>+Tabla1[[#This Row],[ISR
(Ley 11-92)
(1*)]]+Tabla1[[#This Row],[Seguro 
de Pensión 
(2.87%)  
(2*)]]+Tabla1[[#This Row],[Seguro 
de Salud 
(3.04%)
 (3*)]]+Tabla1[[#This Row],[Otros
 Descuentos]]</f>
        <v>19403.989999999998</v>
      </c>
      <c r="M24" s="103">
        <f>+Tabla1[[#This Row],[Sueldo Bruto
(RD$)]]-Tabla1[[#This Row],[Total de 
Descuentos]]</f>
        <v>45596.01</v>
      </c>
      <c r="N24" s="105" t="s">
        <v>18</v>
      </c>
      <c r="O24" s="110" t="s">
        <v>19</v>
      </c>
    </row>
    <row r="25" spans="1:15" s="107" customFormat="1" ht="35.1" customHeight="1">
      <c r="A25" s="128" t="s">
        <v>60</v>
      </c>
      <c r="B25" s="117" t="s">
        <v>587</v>
      </c>
      <c r="C25" s="108" t="s">
        <v>46</v>
      </c>
      <c r="D25" s="108" t="s">
        <v>49</v>
      </c>
      <c r="E25" s="35">
        <v>44835</v>
      </c>
      <c r="F25" s="118">
        <v>45017</v>
      </c>
      <c r="G25" s="119">
        <v>65000</v>
      </c>
      <c r="H25" s="119">
        <v>4427.58</v>
      </c>
      <c r="I25" s="119">
        <v>1865.5</v>
      </c>
      <c r="J25" s="119">
        <v>1976</v>
      </c>
      <c r="K25" s="117">
        <v>25</v>
      </c>
      <c r="L25" s="103">
        <f>+Tabla1[[#This Row],[ISR
(Ley 11-92)
(1*)]]+Tabla1[[#This Row],[Seguro 
de Pensión 
(2.87%)  
(2*)]]+Tabla1[[#This Row],[Seguro 
de Salud 
(3.04%)
 (3*)]]+Tabla1[[#This Row],[Otros
 Descuentos]]</f>
        <v>8294.08</v>
      </c>
      <c r="M25" s="103">
        <f>+Tabla1[[#This Row],[Sueldo Bruto
(RD$)]]-Tabla1[[#This Row],[Total de 
Descuentos]]</f>
        <v>56705.919999999998</v>
      </c>
      <c r="N25" s="105" t="s">
        <v>18</v>
      </c>
      <c r="O25" s="120" t="s">
        <v>35</v>
      </c>
    </row>
    <row r="26" spans="1:15" s="107" customFormat="1" ht="35.1" customHeight="1">
      <c r="A26" s="128" t="s">
        <v>62</v>
      </c>
      <c r="B26" s="108" t="s">
        <v>573</v>
      </c>
      <c r="C26" s="108" t="s">
        <v>46</v>
      </c>
      <c r="D26" s="108" t="s">
        <v>574</v>
      </c>
      <c r="E26" s="35">
        <v>44958</v>
      </c>
      <c r="F26" s="35">
        <v>45139</v>
      </c>
      <c r="G26" s="109">
        <v>70000</v>
      </c>
      <c r="H26" s="109">
        <v>5368.48</v>
      </c>
      <c r="I26" s="109">
        <v>2009</v>
      </c>
      <c r="J26" s="109">
        <v>2128</v>
      </c>
      <c r="K26" s="108">
        <v>65</v>
      </c>
      <c r="L26" s="103">
        <f>+Tabla1[[#This Row],[ISR
(Ley 11-92)
(1*)]]+Tabla1[[#This Row],[Seguro 
de Pensión 
(2.87%)  
(2*)]]+Tabla1[[#This Row],[Seguro 
de Salud 
(3.04%)
 (3*)]]+Tabla1[[#This Row],[Otros
 Descuentos]]</f>
        <v>9570.48</v>
      </c>
      <c r="M26" s="103">
        <f>+Tabla1[[#This Row],[Sueldo Bruto
(RD$)]]-Tabla1[[#This Row],[Total de 
Descuentos]]</f>
        <v>60429.520000000004</v>
      </c>
      <c r="N26" s="105" t="s">
        <v>18</v>
      </c>
      <c r="O26" s="110" t="s">
        <v>19</v>
      </c>
    </row>
    <row r="27" spans="1:15" s="107" customFormat="1" ht="35.1" customHeight="1">
      <c r="A27" s="128" t="s">
        <v>65</v>
      </c>
      <c r="B27" s="108" t="s">
        <v>262</v>
      </c>
      <c r="C27" s="108" t="s">
        <v>46</v>
      </c>
      <c r="D27" s="108" t="s">
        <v>570</v>
      </c>
      <c r="E27" s="35">
        <v>44896</v>
      </c>
      <c r="F27" s="35">
        <v>45078</v>
      </c>
      <c r="G27" s="109">
        <v>50000</v>
      </c>
      <c r="H27" s="109">
        <v>1854</v>
      </c>
      <c r="I27" s="109">
        <v>1435</v>
      </c>
      <c r="J27" s="109">
        <v>1520</v>
      </c>
      <c r="K27" s="108">
        <v>125</v>
      </c>
      <c r="L27" s="103">
        <f>+Tabla1[[#This Row],[ISR
(Ley 11-92)
(1*)]]+Tabla1[[#This Row],[Seguro 
de Pensión 
(2.87%)  
(2*)]]+Tabla1[[#This Row],[Seguro 
de Salud 
(3.04%)
 (3*)]]+Tabla1[[#This Row],[Otros
 Descuentos]]</f>
        <v>4934</v>
      </c>
      <c r="M27" s="103">
        <f>+Tabla1[[#This Row],[Sueldo Bruto
(RD$)]]-Tabla1[[#This Row],[Total de 
Descuentos]]</f>
        <v>45066</v>
      </c>
      <c r="N27" s="105" t="s">
        <v>18</v>
      </c>
      <c r="O27" s="110" t="s">
        <v>35</v>
      </c>
    </row>
    <row r="28" spans="1:15" s="107" customFormat="1" ht="35.1" customHeight="1">
      <c r="A28" s="128" t="s">
        <v>68</v>
      </c>
      <c r="B28" s="108" t="s">
        <v>53</v>
      </c>
      <c r="C28" s="108" t="s">
        <v>54</v>
      </c>
      <c r="D28" s="108" t="s">
        <v>55</v>
      </c>
      <c r="E28" s="36">
        <v>44805</v>
      </c>
      <c r="F28" s="36">
        <v>44986</v>
      </c>
      <c r="G28" s="109">
        <v>135000</v>
      </c>
      <c r="H28" s="109">
        <v>20338.240000000002</v>
      </c>
      <c r="I28" s="109">
        <v>3874.5</v>
      </c>
      <c r="J28" s="109">
        <v>4104</v>
      </c>
      <c r="K28" s="109">
        <v>1275</v>
      </c>
      <c r="L28" s="103">
        <f>+Tabla1[[#This Row],[ISR
(Ley 11-92)
(1*)]]+Tabla1[[#This Row],[Seguro 
de Pensión 
(2.87%)  
(2*)]]+Tabla1[[#This Row],[Seguro 
de Salud 
(3.04%)
 (3*)]]+Tabla1[[#This Row],[Otros
 Descuentos]]</f>
        <v>29591.74</v>
      </c>
      <c r="M28" s="103">
        <f>+Tabla1[[#This Row],[Sueldo Bruto
(RD$)]]-Tabla1[[#This Row],[Total de 
Descuentos]]</f>
        <v>105408.26</v>
      </c>
      <c r="N28" s="105" t="s">
        <v>18</v>
      </c>
      <c r="O28" s="110" t="s">
        <v>19</v>
      </c>
    </row>
    <row r="29" spans="1:15" s="107" customFormat="1" ht="35.1" customHeight="1">
      <c r="A29" s="128" t="s">
        <v>70</v>
      </c>
      <c r="B29" s="108" t="s">
        <v>57</v>
      </c>
      <c r="C29" s="108" t="s">
        <v>54</v>
      </c>
      <c r="D29" s="108" t="s">
        <v>38</v>
      </c>
      <c r="E29" s="37">
        <v>44805</v>
      </c>
      <c r="F29" s="37">
        <v>44986</v>
      </c>
      <c r="G29" s="109">
        <v>85000</v>
      </c>
      <c r="H29" s="109">
        <v>8576.99</v>
      </c>
      <c r="I29" s="109">
        <v>2439.5</v>
      </c>
      <c r="J29" s="109">
        <v>2584</v>
      </c>
      <c r="K29" s="108">
        <v>25</v>
      </c>
      <c r="L29" s="103">
        <f>+Tabla1[[#This Row],[ISR
(Ley 11-92)
(1*)]]+Tabla1[[#This Row],[Seguro 
de Pensión 
(2.87%)  
(2*)]]+Tabla1[[#This Row],[Seguro 
de Salud 
(3.04%)
 (3*)]]+Tabla1[[#This Row],[Otros
 Descuentos]]</f>
        <v>13625.49</v>
      </c>
      <c r="M29" s="103">
        <f>+Tabla1[[#This Row],[Sueldo Bruto
(RD$)]]-Tabla1[[#This Row],[Total de 
Descuentos]]</f>
        <v>71374.509999999995</v>
      </c>
      <c r="N29" s="105" t="s">
        <v>18</v>
      </c>
      <c r="O29" s="110" t="s">
        <v>35</v>
      </c>
    </row>
    <row r="30" spans="1:15" s="107" customFormat="1" ht="35.1" customHeight="1">
      <c r="A30" s="128" t="s">
        <v>73</v>
      </c>
      <c r="B30" s="108" t="s">
        <v>198</v>
      </c>
      <c r="C30" s="108" t="s">
        <v>54</v>
      </c>
      <c r="D30" s="108" t="s">
        <v>38</v>
      </c>
      <c r="E30" s="36">
        <v>44805</v>
      </c>
      <c r="F30" s="36">
        <v>44986</v>
      </c>
      <c r="G30" s="109">
        <v>85000</v>
      </c>
      <c r="H30" s="109">
        <v>8576.99</v>
      </c>
      <c r="I30" s="109">
        <v>2439.5</v>
      </c>
      <c r="J30" s="109">
        <v>2584</v>
      </c>
      <c r="K30" s="111">
        <v>5125</v>
      </c>
      <c r="L30" s="103">
        <f>+Tabla1[[#This Row],[ISR
(Ley 11-92)
(1*)]]+Tabla1[[#This Row],[Seguro 
de Pensión 
(2.87%)  
(2*)]]+Tabla1[[#This Row],[Seguro 
de Salud 
(3.04%)
 (3*)]]+Tabla1[[#This Row],[Otros
 Descuentos]]</f>
        <v>18725.489999999998</v>
      </c>
      <c r="M30" s="103">
        <f>+Tabla1[[#This Row],[Sueldo Bruto
(RD$)]]-Tabla1[[#This Row],[Total de 
Descuentos]]</f>
        <v>66274.510000000009</v>
      </c>
      <c r="N30" s="105" t="s">
        <v>18</v>
      </c>
      <c r="O30" s="110" t="s">
        <v>19</v>
      </c>
    </row>
    <row r="31" spans="1:15" s="107" customFormat="1" ht="35.1" customHeight="1">
      <c r="A31" s="128" t="s">
        <v>74</v>
      </c>
      <c r="B31" s="108" t="s">
        <v>572</v>
      </c>
      <c r="C31" s="108" t="s">
        <v>54</v>
      </c>
      <c r="D31" s="108" t="s">
        <v>38</v>
      </c>
      <c r="E31" s="36">
        <v>44927</v>
      </c>
      <c r="F31" s="36">
        <v>45108</v>
      </c>
      <c r="G31" s="109">
        <v>65000</v>
      </c>
      <c r="H31" s="109">
        <v>4125.09</v>
      </c>
      <c r="I31" s="109">
        <f>+Tabla1[[#This Row],[Sueldo Bruto
(RD$)]]*0.0287</f>
        <v>1865.5</v>
      </c>
      <c r="J31" s="109">
        <f>+Tabla1[[#This Row],[Sueldo Bruto
(RD$)]]*0.0304</f>
        <v>1976</v>
      </c>
      <c r="K31" s="111">
        <v>3037.45</v>
      </c>
      <c r="L31" s="103">
        <f>+Tabla1[[#This Row],[ISR
(Ley 11-92)
(1*)]]+Tabla1[[#This Row],[Seguro 
de Pensión 
(2.87%)  
(2*)]]+Tabla1[[#This Row],[Seguro 
de Salud 
(3.04%)
 (3*)]]+Tabla1[[#This Row],[Otros
 Descuentos]]</f>
        <v>11004.04</v>
      </c>
      <c r="M31" s="103">
        <f>+Tabla1[[#This Row],[Sueldo Bruto
(RD$)]]-Tabla1[[#This Row],[Total de 
Descuentos]]</f>
        <v>53995.96</v>
      </c>
      <c r="N31" s="105" t="s">
        <v>18</v>
      </c>
      <c r="O31" s="110" t="s">
        <v>19</v>
      </c>
    </row>
    <row r="32" spans="1:15" s="107" customFormat="1" ht="35.1" customHeight="1">
      <c r="A32" s="128" t="s">
        <v>77</v>
      </c>
      <c r="B32" s="108" t="s">
        <v>575</v>
      </c>
      <c r="C32" s="108" t="s">
        <v>54</v>
      </c>
      <c r="D32" s="108" t="s">
        <v>59</v>
      </c>
      <c r="E32" s="36">
        <v>44972</v>
      </c>
      <c r="F32" s="36">
        <v>45153</v>
      </c>
      <c r="G32" s="109">
        <v>42000</v>
      </c>
      <c r="H32" s="109">
        <v>724.92</v>
      </c>
      <c r="I32" s="109">
        <v>1205.4000000000001</v>
      </c>
      <c r="J32" s="109">
        <v>1276.8</v>
      </c>
      <c r="K32" s="111">
        <v>1346.56</v>
      </c>
      <c r="L32" s="103">
        <f>+Tabla1[[#This Row],[ISR
(Ley 11-92)
(1*)]]+Tabla1[[#This Row],[Seguro 
de Pensión 
(2.87%)  
(2*)]]+Tabla1[[#This Row],[Seguro 
de Salud 
(3.04%)
 (3*)]]+Tabla1[[#This Row],[Otros
 Descuentos]]</f>
        <v>4553.68</v>
      </c>
      <c r="M32" s="103">
        <f>+Tabla1[[#This Row],[Sueldo Bruto
(RD$)]]-Tabla1[[#This Row],[Total de 
Descuentos]]</f>
        <v>37446.32</v>
      </c>
      <c r="N32" s="105" t="s">
        <v>18</v>
      </c>
      <c r="O32" s="110" t="s">
        <v>19</v>
      </c>
    </row>
    <row r="33" spans="1:15" s="107" customFormat="1" ht="35.1" customHeight="1">
      <c r="A33" s="128" t="s">
        <v>79</v>
      </c>
      <c r="B33" s="117" t="s">
        <v>593</v>
      </c>
      <c r="C33" s="108" t="s">
        <v>61</v>
      </c>
      <c r="D33" s="108" t="s">
        <v>592</v>
      </c>
      <c r="E33" s="121">
        <v>44958</v>
      </c>
      <c r="F33" s="121">
        <v>45139</v>
      </c>
      <c r="G33" s="119">
        <v>135000</v>
      </c>
      <c r="H33" s="119">
        <v>20338.240000000002</v>
      </c>
      <c r="I33" s="119">
        <v>3874.5</v>
      </c>
      <c r="J33" s="119">
        <v>4104</v>
      </c>
      <c r="K33" s="117">
        <v>25</v>
      </c>
      <c r="L33" s="103">
        <f>+Tabla1[[#This Row],[ISR
(Ley 11-92)
(1*)]]+Tabla1[[#This Row],[Seguro 
de Pensión 
(2.87%)  
(2*)]]+Tabla1[[#This Row],[Seguro 
de Salud 
(3.04%)
 (3*)]]+Tabla1[[#This Row],[Otros
 Descuentos]]</f>
        <v>28341.74</v>
      </c>
      <c r="M33" s="103">
        <f>+Tabla1[[#This Row],[Sueldo Bruto
(RD$)]]-Tabla1[[#This Row],[Total de 
Descuentos]]</f>
        <v>106658.26</v>
      </c>
      <c r="N33" s="105" t="s">
        <v>18</v>
      </c>
      <c r="O33" s="110" t="s">
        <v>35</v>
      </c>
    </row>
    <row r="34" spans="1:15" s="107" customFormat="1" ht="35.1" customHeight="1">
      <c r="A34" s="128" t="s">
        <v>81</v>
      </c>
      <c r="B34" s="108" t="s">
        <v>63</v>
      </c>
      <c r="C34" s="108" t="s">
        <v>61</v>
      </c>
      <c r="D34" s="108" t="s">
        <v>64</v>
      </c>
      <c r="E34" s="36">
        <v>44849</v>
      </c>
      <c r="F34" s="36">
        <v>45031</v>
      </c>
      <c r="G34" s="109">
        <v>120000</v>
      </c>
      <c r="H34" s="109">
        <v>16809.87</v>
      </c>
      <c r="I34" s="109">
        <v>3444</v>
      </c>
      <c r="J34" s="109">
        <v>3648</v>
      </c>
      <c r="K34" s="108">
        <v>25</v>
      </c>
      <c r="L34" s="103">
        <f>+Tabla1[[#This Row],[ISR
(Ley 11-92)
(1*)]]+Tabla1[[#This Row],[Seguro 
de Pensión 
(2.87%)  
(2*)]]+Tabla1[[#This Row],[Seguro 
de Salud 
(3.04%)
 (3*)]]+Tabla1[[#This Row],[Otros
 Descuentos]]</f>
        <v>23926.87</v>
      </c>
      <c r="M34" s="103">
        <f>+Tabla1[[#This Row],[Sueldo Bruto
(RD$)]]-Tabla1[[#This Row],[Total de 
Descuentos]]</f>
        <v>96073.13</v>
      </c>
      <c r="N34" s="105" t="s">
        <v>18</v>
      </c>
      <c r="O34" s="110" t="s">
        <v>35</v>
      </c>
    </row>
    <row r="35" spans="1:15" s="107" customFormat="1" ht="35.1" customHeight="1">
      <c r="A35" s="128" t="s">
        <v>84</v>
      </c>
      <c r="B35" s="108" t="s">
        <v>66</v>
      </c>
      <c r="C35" s="108" t="s">
        <v>61</v>
      </c>
      <c r="D35" s="108" t="s">
        <v>67</v>
      </c>
      <c r="E35" s="36">
        <v>44866</v>
      </c>
      <c r="F35" s="36">
        <v>45047</v>
      </c>
      <c r="G35" s="109">
        <v>120000</v>
      </c>
      <c r="H35" s="109">
        <v>16809.87</v>
      </c>
      <c r="I35" s="109">
        <v>3444</v>
      </c>
      <c r="J35" s="109">
        <v>3648</v>
      </c>
      <c r="K35" s="108">
        <v>25</v>
      </c>
      <c r="L35" s="103">
        <f>+Tabla1[[#This Row],[ISR
(Ley 11-92)
(1*)]]+Tabla1[[#This Row],[Seguro 
de Pensión 
(2.87%)  
(2*)]]+Tabla1[[#This Row],[Seguro 
de Salud 
(3.04%)
 (3*)]]+Tabla1[[#This Row],[Otros
 Descuentos]]</f>
        <v>23926.87</v>
      </c>
      <c r="M35" s="103">
        <f>+Tabla1[[#This Row],[Sueldo Bruto
(RD$)]]-Tabla1[[#This Row],[Total de 
Descuentos]]</f>
        <v>96073.13</v>
      </c>
      <c r="N35" s="105" t="s">
        <v>18</v>
      </c>
      <c r="O35" s="110" t="s">
        <v>35</v>
      </c>
    </row>
    <row r="36" spans="1:15" s="107" customFormat="1" ht="35.1" customHeight="1">
      <c r="A36" s="128" t="s">
        <v>87</v>
      </c>
      <c r="B36" s="108" t="s">
        <v>69</v>
      </c>
      <c r="C36" s="108" t="s">
        <v>61</v>
      </c>
      <c r="D36" s="108" t="s">
        <v>67</v>
      </c>
      <c r="E36" s="36">
        <v>44849</v>
      </c>
      <c r="F36" s="36">
        <v>45031</v>
      </c>
      <c r="G36" s="109">
        <v>50000</v>
      </c>
      <c r="H36" s="109">
        <v>1854</v>
      </c>
      <c r="I36" s="109">
        <v>1435</v>
      </c>
      <c r="J36" s="109">
        <v>1520</v>
      </c>
      <c r="K36" s="108">
        <v>25</v>
      </c>
      <c r="L36" s="103">
        <f>+Tabla1[[#This Row],[ISR
(Ley 11-92)
(1*)]]+Tabla1[[#This Row],[Seguro 
de Pensión 
(2.87%)  
(2*)]]+Tabla1[[#This Row],[Seguro 
de Salud 
(3.04%)
 (3*)]]+Tabla1[[#This Row],[Otros
 Descuentos]]</f>
        <v>4834</v>
      </c>
      <c r="M36" s="103">
        <f>+Tabla1[[#This Row],[Sueldo Bruto
(RD$)]]-Tabla1[[#This Row],[Total de 
Descuentos]]</f>
        <v>45166</v>
      </c>
      <c r="N36" s="105" t="s">
        <v>18</v>
      </c>
      <c r="O36" s="110" t="s">
        <v>35</v>
      </c>
    </row>
    <row r="37" spans="1:15" s="107" customFormat="1" ht="35.1" customHeight="1">
      <c r="A37" s="128" t="s">
        <v>90</v>
      </c>
      <c r="B37" s="108" t="s">
        <v>71</v>
      </c>
      <c r="C37" s="108" t="s">
        <v>61</v>
      </c>
      <c r="D37" s="108" t="s">
        <v>72</v>
      </c>
      <c r="E37" s="36">
        <v>44848</v>
      </c>
      <c r="F37" s="36">
        <v>45030</v>
      </c>
      <c r="G37" s="109">
        <v>80000</v>
      </c>
      <c r="H37" s="109">
        <v>7400.87</v>
      </c>
      <c r="I37" s="109">
        <v>2296</v>
      </c>
      <c r="J37" s="109">
        <v>2432</v>
      </c>
      <c r="K37" s="108">
        <v>25</v>
      </c>
      <c r="L37" s="103">
        <f>+Tabla1[[#This Row],[ISR
(Ley 11-92)
(1*)]]+Tabla1[[#This Row],[Seguro 
de Pensión 
(2.87%)  
(2*)]]+Tabla1[[#This Row],[Seguro 
de Salud 
(3.04%)
 (3*)]]+Tabla1[[#This Row],[Otros
 Descuentos]]</f>
        <v>12153.869999999999</v>
      </c>
      <c r="M37" s="103">
        <f>+Tabla1[[#This Row],[Sueldo Bruto
(RD$)]]-Tabla1[[#This Row],[Total de 
Descuentos]]</f>
        <v>67846.13</v>
      </c>
      <c r="N37" s="105" t="s">
        <v>18</v>
      </c>
      <c r="O37" s="110" t="s">
        <v>35</v>
      </c>
    </row>
    <row r="38" spans="1:15" s="107" customFormat="1" ht="35.1" customHeight="1">
      <c r="A38" s="128" t="s">
        <v>92</v>
      </c>
      <c r="B38" s="108" t="s">
        <v>553</v>
      </c>
      <c r="C38" s="108" t="s">
        <v>61</v>
      </c>
      <c r="D38" s="108" t="s">
        <v>67</v>
      </c>
      <c r="E38" s="36">
        <v>44896</v>
      </c>
      <c r="F38" s="36">
        <v>45078</v>
      </c>
      <c r="G38" s="109">
        <v>90000</v>
      </c>
      <c r="H38" s="109">
        <v>9753.1200000000008</v>
      </c>
      <c r="I38" s="109">
        <v>2583</v>
      </c>
      <c r="J38" s="109">
        <v>2736</v>
      </c>
      <c r="K38" s="111">
        <v>16048.11</v>
      </c>
      <c r="L38" s="103">
        <f>+Tabla1[[#This Row],[ISR
(Ley 11-92)
(1*)]]+Tabla1[[#This Row],[Seguro 
de Pensión 
(2.87%)  
(2*)]]+Tabla1[[#This Row],[Seguro 
de Salud 
(3.04%)
 (3*)]]+Tabla1[[#This Row],[Otros
 Descuentos]]</f>
        <v>31120.230000000003</v>
      </c>
      <c r="M38" s="103">
        <f>+Tabla1[[#This Row],[Sueldo Bruto
(RD$)]]-Tabla1[[#This Row],[Total de 
Descuentos]]</f>
        <v>58879.77</v>
      </c>
      <c r="N38" s="112" t="s">
        <v>18</v>
      </c>
      <c r="O38" s="110" t="s">
        <v>35</v>
      </c>
    </row>
    <row r="39" spans="1:15" s="107" customFormat="1" ht="35.1" customHeight="1">
      <c r="A39" s="128" t="s">
        <v>95</v>
      </c>
      <c r="B39" s="108" t="s">
        <v>96</v>
      </c>
      <c r="C39" s="108" t="s">
        <v>61</v>
      </c>
      <c r="D39" s="108" t="s">
        <v>577</v>
      </c>
      <c r="E39" s="36">
        <v>44896</v>
      </c>
      <c r="F39" s="36">
        <v>45078</v>
      </c>
      <c r="G39" s="109">
        <v>80000</v>
      </c>
      <c r="H39" s="109">
        <v>7400.87</v>
      </c>
      <c r="I39" s="109">
        <v>2296</v>
      </c>
      <c r="J39" s="109">
        <v>2432</v>
      </c>
      <c r="K39" s="109">
        <v>11743.13</v>
      </c>
      <c r="L39" s="103">
        <f>+Tabla1[[#This Row],[ISR
(Ley 11-92)
(1*)]]+Tabla1[[#This Row],[Seguro 
de Pensión 
(2.87%)  
(2*)]]+Tabla1[[#This Row],[Seguro 
de Salud 
(3.04%)
 (3*)]]+Tabla1[[#This Row],[Otros
 Descuentos]]</f>
        <v>23872</v>
      </c>
      <c r="M39" s="103">
        <f>+Tabla1[[#This Row],[Sueldo Bruto
(RD$)]]-Tabla1[[#This Row],[Total de 
Descuentos]]</f>
        <v>56128</v>
      </c>
      <c r="N39" s="105" t="s">
        <v>18</v>
      </c>
      <c r="O39" s="110" t="s">
        <v>35</v>
      </c>
    </row>
    <row r="40" spans="1:15" s="107" customFormat="1" ht="35.1" customHeight="1">
      <c r="A40" s="128" t="s">
        <v>98</v>
      </c>
      <c r="B40" s="108" t="s">
        <v>75</v>
      </c>
      <c r="C40" s="108" t="s">
        <v>61</v>
      </c>
      <c r="D40" s="108" t="s">
        <v>76</v>
      </c>
      <c r="E40" s="36">
        <v>44849</v>
      </c>
      <c r="F40" s="36">
        <v>45031</v>
      </c>
      <c r="G40" s="109">
        <v>110000</v>
      </c>
      <c r="H40" s="109">
        <v>14457.62</v>
      </c>
      <c r="I40" s="109">
        <v>3157</v>
      </c>
      <c r="J40" s="109">
        <v>3344</v>
      </c>
      <c r="K40" s="108">
        <v>25</v>
      </c>
      <c r="L40" s="103">
        <f>+Tabla1[[#This Row],[ISR
(Ley 11-92)
(1*)]]+Tabla1[[#This Row],[Seguro 
de Pensión 
(2.87%)  
(2*)]]+Tabla1[[#This Row],[Seguro 
de Salud 
(3.04%)
 (3*)]]+Tabla1[[#This Row],[Otros
 Descuentos]]</f>
        <v>20983.620000000003</v>
      </c>
      <c r="M40" s="103">
        <f>+Tabla1[[#This Row],[Sueldo Bruto
(RD$)]]-Tabla1[[#This Row],[Total de 
Descuentos]]</f>
        <v>89016.38</v>
      </c>
      <c r="N40" s="105" t="s">
        <v>18</v>
      </c>
      <c r="O40" s="110" t="s">
        <v>35</v>
      </c>
    </row>
    <row r="41" spans="1:15" s="107" customFormat="1" ht="35.1" customHeight="1">
      <c r="A41" s="128" t="s">
        <v>99</v>
      </c>
      <c r="B41" s="108" t="s">
        <v>78</v>
      </c>
      <c r="C41" s="108" t="s">
        <v>61</v>
      </c>
      <c r="D41" s="108" t="s">
        <v>76</v>
      </c>
      <c r="E41" s="36">
        <v>44849</v>
      </c>
      <c r="F41" s="36">
        <v>45031</v>
      </c>
      <c r="G41" s="109">
        <v>70000</v>
      </c>
      <c r="H41" s="109">
        <v>5368.48</v>
      </c>
      <c r="I41" s="109">
        <v>2009</v>
      </c>
      <c r="J41" s="109">
        <v>2128</v>
      </c>
      <c r="K41" s="108">
        <v>25</v>
      </c>
      <c r="L41" s="103">
        <f>+Tabla1[[#This Row],[ISR
(Ley 11-92)
(1*)]]+Tabla1[[#This Row],[Seguro 
de Pensión 
(2.87%)  
(2*)]]+Tabla1[[#This Row],[Seguro 
de Salud 
(3.04%)
 (3*)]]+Tabla1[[#This Row],[Otros
 Descuentos]]</f>
        <v>9530.48</v>
      </c>
      <c r="M41" s="103">
        <f>+Tabla1[[#This Row],[Sueldo Bruto
(RD$)]]-Tabla1[[#This Row],[Total de 
Descuentos]]</f>
        <v>60469.520000000004</v>
      </c>
      <c r="N41" s="105" t="s">
        <v>18</v>
      </c>
      <c r="O41" s="110" t="s">
        <v>35</v>
      </c>
    </row>
    <row r="42" spans="1:15" s="164" customFormat="1" ht="35.1" customHeight="1">
      <c r="A42" s="128" t="s">
        <v>102</v>
      </c>
      <c r="B42" s="108" t="s">
        <v>80</v>
      </c>
      <c r="C42" s="108" t="s">
        <v>61</v>
      </c>
      <c r="D42" s="108" t="s">
        <v>76</v>
      </c>
      <c r="E42" s="36">
        <v>44880</v>
      </c>
      <c r="F42" s="36">
        <v>45061</v>
      </c>
      <c r="G42" s="109">
        <v>65000</v>
      </c>
      <c r="H42" s="109">
        <v>4427.58</v>
      </c>
      <c r="I42" s="109">
        <v>1865.5</v>
      </c>
      <c r="J42" s="109">
        <v>1976</v>
      </c>
      <c r="K42" s="108">
        <v>25</v>
      </c>
      <c r="L42" s="103">
        <f>+Tabla1[[#This Row],[ISR
(Ley 11-92)
(1*)]]+Tabla1[[#This Row],[Seguro 
de Pensión 
(2.87%)  
(2*)]]+Tabla1[[#This Row],[Seguro 
de Salud 
(3.04%)
 (3*)]]+Tabla1[[#This Row],[Otros
 Descuentos]]</f>
        <v>8294.08</v>
      </c>
      <c r="M42" s="103">
        <f>+Tabla1[[#This Row],[Sueldo Bruto
(RD$)]]-Tabla1[[#This Row],[Total de 
Descuentos]]</f>
        <v>56705.919999999998</v>
      </c>
      <c r="N42" s="105" t="s">
        <v>18</v>
      </c>
      <c r="O42" s="110" t="s">
        <v>35</v>
      </c>
    </row>
    <row r="43" spans="1:15" s="107" customFormat="1" ht="35.1" customHeight="1">
      <c r="A43" s="128" t="s">
        <v>106</v>
      </c>
      <c r="B43" s="142" t="s">
        <v>616</v>
      </c>
      <c r="C43" s="108" t="s">
        <v>61</v>
      </c>
      <c r="D43" s="108" t="s">
        <v>76</v>
      </c>
      <c r="E43" s="143">
        <v>44896</v>
      </c>
      <c r="F43" s="143">
        <v>45078</v>
      </c>
      <c r="G43" s="144">
        <v>65000</v>
      </c>
      <c r="H43" s="144">
        <v>4427.58</v>
      </c>
      <c r="I43" s="144">
        <v>1865.5</v>
      </c>
      <c r="J43" s="144">
        <v>1976</v>
      </c>
      <c r="K43" s="142">
        <v>25</v>
      </c>
      <c r="L43" s="144">
        <f>+Tabla1[[#This Row],[ISR
(Ley 11-92)
(1*)]]+Tabla1[[#This Row],[Seguro 
de Pensión 
(2.87%)  
(2*)]]+Tabla1[[#This Row],[Seguro 
de Salud 
(3.04%)
 (3*)]]+Tabla1[[#This Row],[Otros
 Descuentos]]</f>
        <v>8294.08</v>
      </c>
      <c r="M43" s="144">
        <f>+Tabla1[[#This Row],[Sueldo Bruto
(RD$)]]-Tabla1[[#This Row],[Total de 
Descuentos]]</f>
        <v>56705.919999999998</v>
      </c>
      <c r="N43" s="105" t="s">
        <v>18</v>
      </c>
      <c r="O43" s="145" t="s">
        <v>35</v>
      </c>
    </row>
    <row r="44" spans="1:15" s="107" customFormat="1" ht="35.1" customHeight="1">
      <c r="A44" s="128" t="s">
        <v>109</v>
      </c>
      <c r="B44" s="108" t="s">
        <v>82</v>
      </c>
      <c r="C44" s="108" t="s">
        <v>61</v>
      </c>
      <c r="D44" s="108" t="s">
        <v>83</v>
      </c>
      <c r="E44" s="36">
        <v>44835</v>
      </c>
      <c r="F44" s="36">
        <v>45017</v>
      </c>
      <c r="G44" s="109">
        <v>65000</v>
      </c>
      <c r="H44" s="111">
        <v>4427.58</v>
      </c>
      <c r="I44" s="109">
        <v>1865.5</v>
      </c>
      <c r="J44" s="109">
        <v>1976</v>
      </c>
      <c r="K44" s="109">
        <v>6795.6</v>
      </c>
      <c r="L44" s="103">
        <f>+Tabla1[[#This Row],[ISR
(Ley 11-92)
(1*)]]+Tabla1[[#This Row],[Seguro 
de Pensión 
(2.87%)  
(2*)]]+Tabla1[[#This Row],[Seguro 
de Salud 
(3.04%)
 (3*)]]+Tabla1[[#This Row],[Otros
 Descuentos]]</f>
        <v>15064.68</v>
      </c>
      <c r="M44" s="103">
        <f>+Tabla1[[#This Row],[Sueldo Bruto
(RD$)]]-Tabla1[[#This Row],[Total de 
Descuentos]]</f>
        <v>49935.32</v>
      </c>
      <c r="N44" s="105" t="s">
        <v>18</v>
      </c>
      <c r="O44" s="110" t="s">
        <v>35</v>
      </c>
    </row>
    <row r="45" spans="1:15" s="107" customFormat="1" ht="35.1" customHeight="1">
      <c r="A45" s="128" t="s">
        <v>112</v>
      </c>
      <c r="B45" s="108" t="s">
        <v>85</v>
      </c>
      <c r="C45" s="108" t="s">
        <v>61</v>
      </c>
      <c r="D45" s="108" t="s">
        <v>86</v>
      </c>
      <c r="E45" s="36">
        <v>44819</v>
      </c>
      <c r="F45" s="36">
        <v>45000</v>
      </c>
      <c r="G45" s="109">
        <v>75000</v>
      </c>
      <c r="H45" s="109">
        <v>6309.38</v>
      </c>
      <c r="I45" s="109">
        <v>2152.5</v>
      </c>
      <c r="J45" s="109">
        <v>2280</v>
      </c>
      <c r="K45" s="109">
        <v>2025</v>
      </c>
      <c r="L45" s="103">
        <f>+Tabla1[[#This Row],[ISR
(Ley 11-92)
(1*)]]+Tabla1[[#This Row],[Seguro 
de Pensión 
(2.87%)  
(2*)]]+Tabla1[[#This Row],[Seguro 
de Salud 
(3.04%)
 (3*)]]+Tabla1[[#This Row],[Otros
 Descuentos]]</f>
        <v>12766.880000000001</v>
      </c>
      <c r="M45" s="103">
        <f>+Tabla1[[#This Row],[Sueldo Bruto
(RD$)]]-Tabla1[[#This Row],[Total de 
Descuentos]]</f>
        <v>62233.119999999995</v>
      </c>
      <c r="N45" s="105" t="s">
        <v>18</v>
      </c>
      <c r="O45" s="110" t="s">
        <v>19</v>
      </c>
    </row>
    <row r="46" spans="1:15" s="107" customFormat="1" ht="35.1" customHeight="1">
      <c r="A46" s="128" t="s">
        <v>115</v>
      </c>
      <c r="B46" s="108" t="s">
        <v>88</v>
      </c>
      <c r="C46" s="108" t="s">
        <v>61</v>
      </c>
      <c r="D46" s="108" t="s">
        <v>89</v>
      </c>
      <c r="E46" s="36">
        <v>44877</v>
      </c>
      <c r="F46" s="36">
        <v>45058</v>
      </c>
      <c r="G46" s="109">
        <v>65000</v>
      </c>
      <c r="H46" s="108">
        <v>4427.58</v>
      </c>
      <c r="I46" s="109">
        <v>1865.5</v>
      </c>
      <c r="J46" s="109">
        <v>1976</v>
      </c>
      <c r="K46" s="108">
        <v>599.84</v>
      </c>
      <c r="L46" s="103">
        <f>+Tabla1[[#This Row],[ISR
(Ley 11-92)
(1*)]]+Tabla1[[#This Row],[Seguro 
de Pensión 
(2.87%)  
(2*)]]+Tabla1[[#This Row],[Seguro 
de Salud 
(3.04%)
 (3*)]]+Tabla1[[#This Row],[Otros
 Descuentos]]</f>
        <v>8868.92</v>
      </c>
      <c r="M46" s="103">
        <f>+Tabla1[[#This Row],[Sueldo Bruto
(RD$)]]-Tabla1[[#This Row],[Total de 
Descuentos]]</f>
        <v>56131.08</v>
      </c>
      <c r="N46" s="105" t="s">
        <v>18</v>
      </c>
      <c r="O46" s="110" t="s">
        <v>35</v>
      </c>
    </row>
    <row r="47" spans="1:15" s="107" customFormat="1" ht="35.1" customHeight="1">
      <c r="A47" s="128" t="s">
        <v>118</v>
      </c>
      <c r="B47" s="108" t="s">
        <v>554</v>
      </c>
      <c r="C47" s="108" t="s">
        <v>61</v>
      </c>
      <c r="D47" s="108" t="s">
        <v>91</v>
      </c>
      <c r="E47" s="36">
        <v>44896</v>
      </c>
      <c r="F47" s="36">
        <v>45078</v>
      </c>
      <c r="G47" s="109">
        <v>70000</v>
      </c>
      <c r="H47" s="109">
        <v>5368.48</v>
      </c>
      <c r="I47" s="109">
        <v>2009</v>
      </c>
      <c r="J47" s="109">
        <v>2128</v>
      </c>
      <c r="K47" s="108">
        <v>725</v>
      </c>
      <c r="L47" s="103">
        <f>+Tabla1[[#This Row],[ISR
(Ley 11-92)
(1*)]]+Tabla1[[#This Row],[Seguro 
de Pensión 
(2.87%)  
(2*)]]+Tabla1[[#This Row],[Seguro 
de Salud 
(3.04%)
 (3*)]]+Tabla1[[#This Row],[Otros
 Descuentos]]</f>
        <v>10230.48</v>
      </c>
      <c r="M47" s="103">
        <f>+Tabla1[[#This Row],[Sueldo Bruto
(RD$)]]-Tabla1[[#This Row],[Total de 
Descuentos]]</f>
        <v>59769.520000000004</v>
      </c>
      <c r="N47" s="105" t="s">
        <v>18</v>
      </c>
      <c r="O47" s="110" t="s">
        <v>35</v>
      </c>
    </row>
    <row r="48" spans="1:15" s="107" customFormat="1" ht="35.1" customHeight="1">
      <c r="A48" s="128" t="s">
        <v>122</v>
      </c>
      <c r="B48" s="108" t="s">
        <v>93</v>
      </c>
      <c r="C48" s="108" t="s">
        <v>61</v>
      </c>
      <c r="D48" s="108" t="s">
        <v>94</v>
      </c>
      <c r="E48" s="36">
        <v>44805</v>
      </c>
      <c r="F48" s="36">
        <v>44986</v>
      </c>
      <c r="G48" s="109">
        <v>80000</v>
      </c>
      <c r="H48" s="109">
        <v>7400.87</v>
      </c>
      <c r="I48" s="109">
        <v>2296</v>
      </c>
      <c r="J48" s="109">
        <v>2432</v>
      </c>
      <c r="K48" s="108">
        <v>25</v>
      </c>
      <c r="L48" s="103">
        <f>+Tabla1[[#This Row],[ISR
(Ley 11-92)
(1*)]]+Tabla1[[#This Row],[Seguro 
de Pensión 
(2.87%)  
(2*)]]+Tabla1[[#This Row],[Seguro 
de Salud 
(3.04%)
 (3*)]]+Tabla1[[#This Row],[Otros
 Descuentos]]</f>
        <v>12153.869999999999</v>
      </c>
      <c r="M48" s="103">
        <f>+Tabla1[[#This Row],[Sueldo Bruto
(RD$)]]-Tabla1[[#This Row],[Total de 
Descuentos]]</f>
        <v>67846.13</v>
      </c>
      <c r="N48" s="105" t="s">
        <v>18</v>
      </c>
      <c r="O48" s="110" t="s">
        <v>35</v>
      </c>
    </row>
    <row r="49" spans="1:15" s="107" customFormat="1" ht="35.1" customHeight="1">
      <c r="A49" s="128" t="s">
        <v>124</v>
      </c>
      <c r="B49" s="142" t="s">
        <v>609</v>
      </c>
      <c r="C49" s="108" t="s">
        <v>61</v>
      </c>
      <c r="D49" s="108" t="s">
        <v>94</v>
      </c>
      <c r="E49" s="143">
        <v>44874</v>
      </c>
      <c r="F49" s="143">
        <v>45047</v>
      </c>
      <c r="G49" s="144">
        <v>85000</v>
      </c>
      <c r="H49" s="144">
        <v>8576.99</v>
      </c>
      <c r="I49" s="144">
        <v>2439.5</v>
      </c>
      <c r="J49" s="144">
        <v>2584</v>
      </c>
      <c r="K49" s="142">
        <v>25</v>
      </c>
      <c r="L49" s="103">
        <f>+Tabla1[[#This Row],[ISR
(Ley 11-92)
(1*)]]+Tabla1[[#This Row],[Seguro 
de Pensión 
(2.87%)  
(2*)]]+Tabla1[[#This Row],[Seguro 
de Salud 
(3.04%)
 (3*)]]+Tabla1[[#This Row],[Otros
 Descuentos]]</f>
        <v>13625.49</v>
      </c>
      <c r="M49" s="103">
        <f>+Tabla1[[#This Row],[Sueldo Bruto
(RD$)]]-Tabla1[[#This Row],[Total de 
Descuentos]]</f>
        <v>71374.509999999995</v>
      </c>
      <c r="N49" s="105" t="s">
        <v>18</v>
      </c>
      <c r="O49" s="145" t="s">
        <v>19</v>
      </c>
    </row>
    <row r="50" spans="1:15" s="107" customFormat="1" ht="35.1" customHeight="1">
      <c r="A50" s="128" t="s">
        <v>125</v>
      </c>
      <c r="B50" s="108" t="s">
        <v>100</v>
      </c>
      <c r="C50" s="108" t="s">
        <v>61</v>
      </c>
      <c r="D50" s="108" t="s">
        <v>101</v>
      </c>
      <c r="E50" s="36">
        <v>44980</v>
      </c>
      <c r="F50" s="36">
        <v>45161</v>
      </c>
      <c r="G50" s="109">
        <v>42000</v>
      </c>
      <c r="H50" s="108">
        <v>724.92</v>
      </c>
      <c r="I50" s="109">
        <v>1205.4000000000001</v>
      </c>
      <c r="J50" s="109">
        <v>1276.8</v>
      </c>
      <c r="K50" s="108">
        <v>25</v>
      </c>
      <c r="L50" s="103">
        <f>+Tabla1[[#This Row],[ISR
(Ley 11-92)
(1*)]]+Tabla1[[#This Row],[Seguro 
de Pensión 
(2.87%)  
(2*)]]+Tabla1[[#This Row],[Seguro 
de Salud 
(3.04%)
 (3*)]]+Tabla1[[#This Row],[Otros
 Descuentos]]</f>
        <v>3232.12</v>
      </c>
      <c r="M50" s="103">
        <f>+Tabla1[[#This Row],[Sueldo Bruto
(RD$)]]-Tabla1[[#This Row],[Total de 
Descuentos]]</f>
        <v>38767.879999999997</v>
      </c>
      <c r="N50" s="105" t="s">
        <v>18</v>
      </c>
      <c r="O50" s="110" t="s">
        <v>35</v>
      </c>
    </row>
    <row r="51" spans="1:15" s="107" customFormat="1" ht="35.1" customHeight="1">
      <c r="A51" s="128" t="s">
        <v>127</v>
      </c>
      <c r="B51" s="108" t="s">
        <v>576</v>
      </c>
      <c r="C51" s="108" t="s">
        <v>61</v>
      </c>
      <c r="D51" s="108" t="s">
        <v>101</v>
      </c>
      <c r="E51" s="36">
        <v>44972</v>
      </c>
      <c r="F51" s="36">
        <v>45153</v>
      </c>
      <c r="G51" s="109">
        <v>42000</v>
      </c>
      <c r="H51" s="109">
        <v>724.92</v>
      </c>
      <c r="I51" s="109">
        <v>1205.4000000000001</v>
      </c>
      <c r="J51" s="109">
        <v>1276.8</v>
      </c>
      <c r="K51" s="108">
        <v>25</v>
      </c>
      <c r="L51" s="103">
        <f>+Tabla1[[#This Row],[ISR
(Ley 11-92)
(1*)]]+Tabla1[[#This Row],[Seguro 
de Pensión 
(2.87%)  
(2*)]]+Tabla1[[#This Row],[Seguro 
de Salud 
(3.04%)
 (3*)]]+Tabla1[[#This Row],[Otros
 Descuentos]]</f>
        <v>3232.12</v>
      </c>
      <c r="M51" s="103">
        <f>+Tabla1[[#This Row],[Sueldo Bruto
(RD$)]]-Tabla1[[#This Row],[Total de 
Descuentos]]</f>
        <v>38767.879999999997</v>
      </c>
      <c r="N51" s="105" t="s">
        <v>18</v>
      </c>
      <c r="O51" s="110" t="s">
        <v>35</v>
      </c>
    </row>
    <row r="52" spans="1:15" s="107" customFormat="1" ht="35.1" customHeight="1">
      <c r="A52" s="128" t="s">
        <v>129</v>
      </c>
      <c r="B52" s="108" t="s">
        <v>103</v>
      </c>
      <c r="C52" s="108" t="s">
        <v>104</v>
      </c>
      <c r="D52" s="108" t="s">
        <v>105</v>
      </c>
      <c r="E52" s="36">
        <v>44818</v>
      </c>
      <c r="F52" s="36">
        <v>44999</v>
      </c>
      <c r="G52" s="109">
        <v>135000</v>
      </c>
      <c r="H52" s="109">
        <v>19582.02</v>
      </c>
      <c r="I52" s="109">
        <v>3874.5</v>
      </c>
      <c r="J52" s="109">
        <v>4104</v>
      </c>
      <c r="K52" s="109">
        <v>5247.25</v>
      </c>
      <c r="L52" s="103">
        <f>+Tabla1[[#This Row],[ISR
(Ley 11-92)
(1*)]]+Tabla1[[#This Row],[Seguro 
de Pensión 
(2.87%)  
(2*)]]+Tabla1[[#This Row],[Seguro 
de Salud 
(3.04%)
 (3*)]]+Tabla1[[#This Row],[Otros
 Descuentos]]</f>
        <v>32807.770000000004</v>
      </c>
      <c r="M52" s="103">
        <f>+Tabla1[[#This Row],[Sueldo Bruto
(RD$)]]-Tabla1[[#This Row],[Total de 
Descuentos]]</f>
        <v>102192.23</v>
      </c>
      <c r="N52" s="105" t="s">
        <v>18</v>
      </c>
      <c r="O52" s="110" t="s">
        <v>19</v>
      </c>
    </row>
    <row r="53" spans="1:15" s="107" customFormat="1" ht="35.1" customHeight="1">
      <c r="A53" s="128" t="s">
        <v>131</v>
      </c>
      <c r="B53" s="108" t="s">
        <v>107</v>
      </c>
      <c r="C53" s="108" t="s">
        <v>617</v>
      </c>
      <c r="D53" s="108" t="s">
        <v>108</v>
      </c>
      <c r="E53" s="36">
        <v>44820</v>
      </c>
      <c r="F53" s="36">
        <v>45001</v>
      </c>
      <c r="G53" s="109">
        <v>100000</v>
      </c>
      <c r="H53" s="109">
        <v>12105.37</v>
      </c>
      <c r="I53" s="109">
        <v>2870</v>
      </c>
      <c r="J53" s="109">
        <v>3040</v>
      </c>
      <c r="K53" s="109">
        <v>9038.69</v>
      </c>
      <c r="L53" s="103">
        <f>+Tabla1[[#This Row],[ISR
(Ley 11-92)
(1*)]]+Tabla1[[#This Row],[Seguro 
de Pensión 
(2.87%)  
(2*)]]+Tabla1[[#This Row],[Seguro 
de Salud 
(3.04%)
 (3*)]]+Tabla1[[#This Row],[Otros
 Descuentos]]</f>
        <v>27054.060000000005</v>
      </c>
      <c r="M53" s="103">
        <f>+Tabla1[[#This Row],[Sueldo Bruto
(RD$)]]-Tabla1[[#This Row],[Total de 
Descuentos]]</f>
        <v>72945.94</v>
      </c>
      <c r="N53" s="105" t="s">
        <v>18</v>
      </c>
      <c r="O53" s="110" t="s">
        <v>19</v>
      </c>
    </row>
    <row r="54" spans="1:15" s="107" customFormat="1" ht="35.1" customHeight="1">
      <c r="A54" s="128" t="s">
        <v>135</v>
      </c>
      <c r="B54" s="108" t="s">
        <v>113</v>
      </c>
      <c r="C54" s="108" t="s">
        <v>617</v>
      </c>
      <c r="D54" s="108" t="s">
        <v>114</v>
      </c>
      <c r="E54" s="36">
        <v>44866</v>
      </c>
      <c r="F54" s="36">
        <v>45047</v>
      </c>
      <c r="G54" s="109">
        <v>65000</v>
      </c>
      <c r="H54" s="109">
        <v>4427.58</v>
      </c>
      <c r="I54" s="109">
        <v>1865.5</v>
      </c>
      <c r="J54" s="109">
        <v>1976</v>
      </c>
      <c r="K54" s="108">
        <v>3699.84</v>
      </c>
      <c r="L54" s="103">
        <f>+Tabla1[[#This Row],[ISR
(Ley 11-92)
(1*)]]+Tabla1[[#This Row],[Seguro 
de Pensión 
(2.87%)  
(2*)]]+Tabla1[[#This Row],[Seguro 
de Salud 
(3.04%)
 (3*)]]+Tabla1[[#This Row],[Otros
 Descuentos]]</f>
        <v>11968.92</v>
      </c>
      <c r="M54" s="103">
        <f>+Tabla1[[#This Row],[Sueldo Bruto
(RD$)]]-Tabla1[[#This Row],[Total de 
Descuentos]]</f>
        <v>53031.08</v>
      </c>
      <c r="N54" s="105" t="s">
        <v>18</v>
      </c>
      <c r="O54" s="110" t="s">
        <v>19</v>
      </c>
    </row>
    <row r="55" spans="1:15" s="107" customFormat="1" ht="35.1" customHeight="1">
      <c r="A55" s="128" t="s">
        <v>138</v>
      </c>
      <c r="B55" s="108" t="s">
        <v>110</v>
      </c>
      <c r="C55" s="108" t="s">
        <v>618</v>
      </c>
      <c r="D55" s="108" t="s">
        <v>111</v>
      </c>
      <c r="E55" s="36">
        <v>44805</v>
      </c>
      <c r="F55" s="36">
        <v>44986</v>
      </c>
      <c r="G55" s="109">
        <v>80000</v>
      </c>
      <c r="H55" s="109">
        <v>7022.76</v>
      </c>
      <c r="I55" s="109">
        <v>2296</v>
      </c>
      <c r="J55" s="109">
        <v>2432</v>
      </c>
      <c r="K55" s="109">
        <v>17762.61</v>
      </c>
      <c r="L55" s="103">
        <f>+Tabla1[[#This Row],[ISR
(Ley 11-92)
(1*)]]+Tabla1[[#This Row],[Seguro 
de Pensión 
(2.87%)  
(2*)]]+Tabla1[[#This Row],[Seguro 
de Salud 
(3.04%)
 (3*)]]+Tabla1[[#This Row],[Otros
 Descuentos]]</f>
        <v>29513.370000000003</v>
      </c>
      <c r="M55" s="103">
        <f>+Tabla1[[#This Row],[Sueldo Bruto
(RD$)]]-Tabla1[[#This Row],[Total de 
Descuentos]]</f>
        <v>50486.63</v>
      </c>
      <c r="N55" s="105" t="s">
        <v>18</v>
      </c>
      <c r="O55" s="110" t="s">
        <v>19</v>
      </c>
    </row>
    <row r="56" spans="1:15" s="107" customFormat="1" ht="35.1" customHeight="1">
      <c r="A56" s="128" t="s">
        <v>141</v>
      </c>
      <c r="B56" s="108" t="s">
        <v>116</v>
      </c>
      <c r="C56" s="108" t="s">
        <v>618</v>
      </c>
      <c r="D56" s="108" t="s">
        <v>117</v>
      </c>
      <c r="E56" s="36">
        <v>44896</v>
      </c>
      <c r="F56" s="36">
        <v>45078</v>
      </c>
      <c r="G56" s="109">
        <v>65000</v>
      </c>
      <c r="H56" s="109">
        <v>4427.58</v>
      </c>
      <c r="I56" s="109">
        <v>1865.5</v>
      </c>
      <c r="J56" s="109">
        <v>1976</v>
      </c>
      <c r="K56" s="109">
        <v>3843.71</v>
      </c>
      <c r="L56" s="103">
        <f>+Tabla1[[#This Row],[ISR
(Ley 11-92)
(1*)]]+Tabla1[[#This Row],[Seguro 
de Pensión 
(2.87%)  
(2*)]]+Tabla1[[#This Row],[Seguro 
de Salud 
(3.04%)
 (3*)]]+Tabla1[[#This Row],[Otros
 Descuentos]]</f>
        <v>12112.79</v>
      </c>
      <c r="M56" s="103">
        <f>+Tabla1[[#This Row],[Sueldo Bruto
(RD$)]]-Tabla1[[#This Row],[Total de 
Descuentos]]</f>
        <v>52887.21</v>
      </c>
      <c r="N56" s="105" t="s">
        <v>18</v>
      </c>
      <c r="O56" s="110" t="s">
        <v>19</v>
      </c>
    </row>
    <row r="57" spans="1:15" s="107" customFormat="1" ht="35.1" customHeight="1">
      <c r="A57" s="128" t="s">
        <v>145</v>
      </c>
      <c r="B57" s="108" t="s">
        <v>119</v>
      </c>
      <c r="C57" s="108" t="s">
        <v>120</v>
      </c>
      <c r="D57" s="108" t="s">
        <v>121</v>
      </c>
      <c r="E57" s="36">
        <v>44811</v>
      </c>
      <c r="F57" s="36">
        <v>44992</v>
      </c>
      <c r="G57" s="109">
        <v>135000</v>
      </c>
      <c r="H57" s="109">
        <v>20338.240000000002</v>
      </c>
      <c r="I57" s="109">
        <v>3874.5</v>
      </c>
      <c r="J57" s="109">
        <v>4104</v>
      </c>
      <c r="K57" s="108">
        <v>25</v>
      </c>
      <c r="L57" s="103">
        <f>+Tabla1[[#This Row],[ISR
(Ley 11-92)
(1*)]]+Tabla1[[#This Row],[Seguro 
de Pensión 
(2.87%)  
(2*)]]+Tabla1[[#This Row],[Seguro 
de Salud 
(3.04%)
 (3*)]]+Tabla1[[#This Row],[Otros
 Descuentos]]</f>
        <v>28341.74</v>
      </c>
      <c r="M57" s="103">
        <f>+Tabla1[[#This Row],[Sueldo Bruto
(RD$)]]-Tabla1[[#This Row],[Total de 
Descuentos]]</f>
        <v>106658.26</v>
      </c>
      <c r="N57" s="105" t="s">
        <v>18</v>
      </c>
      <c r="O57" s="110" t="s">
        <v>35</v>
      </c>
    </row>
    <row r="58" spans="1:15" s="107" customFormat="1" ht="35.1" customHeight="1">
      <c r="A58" s="128" t="s">
        <v>149</v>
      </c>
      <c r="B58" s="142" t="s">
        <v>620</v>
      </c>
      <c r="C58" s="108" t="s">
        <v>120</v>
      </c>
      <c r="D58" s="142" t="s">
        <v>621</v>
      </c>
      <c r="E58" s="143">
        <v>44874</v>
      </c>
      <c r="F58" s="143">
        <v>45055</v>
      </c>
      <c r="G58" s="144">
        <v>90000</v>
      </c>
      <c r="H58" s="144">
        <v>9753.1200000000008</v>
      </c>
      <c r="I58" s="144">
        <v>2583</v>
      </c>
      <c r="J58" s="144">
        <v>2736</v>
      </c>
      <c r="K58" s="144">
        <v>25</v>
      </c>
      <c r="L58" s="144">
        <f>+Tabla1[[#This Row],[ISR
(Ley 11-92)
(1*)]]+Tabla1[[#This Row],[Seguro 
de Pensión 
(2.87%)  
(2*)]]+Tabla1[[#This Row],[Seguro 
de Salud 
(3.04%)
 (3*)]]+Tabla1[[#This Row],[Otros
 Descuentos]]</f>
        <v>15097.12</v>
      </c>
      <c r="M58" s="144">
        <f>+Tabla1[[#This Row],[Sueldo Bruto
(RD$)]]-Tabla1[[#This Row],[Total de 
Descuentos]]</f>
        <v>74902.880000000005</v>
      </c>
      <c r="N58" s="105" t="s">
        <v>18</v>
      </c>
      <c r="O58" s="145" t="s">
        <v>19</v>
      </c>
    </row>
    <row r="59" spans="1:15" s="107" customFormat="1" ht="35.1" customHeight="1">
      <c r="A59" s="128" t="s">
        <v>152</v>
      </c>
      <c r="B59" s="108" t="s">
        <v>126</v>
      </c>
      <c r="C59" s="108" t="s">
        <v>120</v>
      </c>
      <c r="D59" s="108" t="s">
        <v>43</v>
      </c>
      <c r="E59" s="35">
        <v>44835</v>
      </c>
      <c r="F59" s="35">
        <v>45017</v>
      </c>
      <c r="G59" s="109">
        <v>65000</v>
      </c>
      <c r="H59" s="111">
        <v>4427.58</v>
      </c>
      <c r="I59" s="109">
        <v>1865.5</v>
      </c>
      <c r="J59" s="109">
        <v>1976</v>
      </c>
      <c r="K59" s="109">
        <v>6529.12</v>
      </c>
      <c r="L59" s="103">
        <f>+Tabla1[[#This Row],[ISR
(Ley 11-92)
(1*)]]+Tabla1[[#This Row],[Seguro 
de Pensión 
(2.87%)  
(2*)]]+Tabla1[[#This Row],[Seguro 
de Salud 
(3.04%)
 (3*)]]+Tabla1[[#This Row],[Otros
 Descuentos]]</f>
        <v>14798.2</v>
      </c>
      <c r="M59" s="103">
        <f>+Tabla1[[#This Row],[Sueldo Bruto
(RD$)]]-Tabla1[[#This Row],[Total de 
Descuentos]]</f>
        <v>50201.8</v>
      </c>
      <c r="N59" s="105" t="s">
        <v>18</v>
      </c>
      <c r="O59" s="110" t="s">
        <v>35</v>
      </c>
    </row>
    <row r="60" spans="1:15" s="107" customFormat="1" ht="35.1" customHeight="1">
      <c r="A60" s="128" t="s">
        <v>156</v>
      </c>
      <c r="B60" s="108" t="s">
        <v>123</v>
      </c>
      <c r="C60" s="108" t="s">
        <v>619</v>
      </c>
      <c r="D60" s="108" t="s">
        <v>64</v>
      </c>
      <c r="E60" s="36">
        <v>44902</v>
      </c>
      <c r="F60" s="36">
        <v>45084</v>
      </c>
      <c r="G60" s="109">
        <v>125000</v>
      </c>
      <c r="H60" s="109">
        <v>17985.990000000002</v>
      </c>
      <c r="I60" s="109">
        <v>3587.5</v>
      </c>
      <c r="J60" s="109">
        <v>3800</v>
      </c>
      <c r="K60" s="109">
        <v>5172.16</v>
      </c>
      <c r="L60" s="103">
        <f>+Tabla1[[#This Row],[ISR
(Ley 11-92)
(1*)]]+Tabla1[[#This Row],[Seguro 
de Pensión 
(2.87%)  
(2*)]]+Tabla1[[#This Row],[Seguro 
de Salud 
(3.04%)
 (3*)]]+Tabla1[[#This Row],[Otros
 Descuentos]]</f>
        <v>30545.65</v>
      </c>
      <c r="M60" s="103">
        <f>+Tabla1[[#This Row],[Sueldo Bruto
(RD$)]]-Tabla1[[#This Row],[Total de 
Descuentos]]</f>
        <v>94454.35</v>
      </c>
      <c r="N60" s="105" t="s">
        <v>18</v>
      </c>
      <c r="O60" s="110" t="s">
        <v>19</v>
      </c>
    </row>
    <row r="61" spans="1:15" s="107" customFormat="1" ht="35.1" customHeight="1">
      <c r="A61" s="128" t="s">
        <v>157</v>
      </c>
      <c r="B61" s="108" t="s">
        <v>128</v>
      </c>
      <c r="C61" s="108" t="s">
        <v>619</v>
      </c>
      <c r="D61" s="108" t="s">
        <v>91</v>
      </c>
      <c r="E61" s="36">
        <v>44881</v>
      </c>
      <c r="F61" s="36">
        <v>45062</v>
      </c>
      <c r="G61" s="109">
        <v>65000</v>
      </c>
      <c r="H61" s="111">
        <v>4427.58</v>
      </c>
      <c r="I61" s="109">
        <v>1865.5</v>
      </c>
      <c r="J61" s="109">
        <v>1976</v>
      </c>
      <c r="K61" s="108">
        <v>125</v>
      </c>
      <c r="L61" s="103">
        <f>+Tabla1[[#This Row],[ISR
(Ley 11-92)
(1*)]]+Tabla1[[#This Row],[Seguro 
de Pensión 
(2.87%)  
(2*)]]+Tabla1[[#This Row],[Seguro 
de Salud 
(3.04%)
 (3*)]]+Tabla1[[#This Row],[Otros
 Descuentos]]</f>
        <v>8394.08</v>
      </c>
      <c r="M61" s="103">
        <f>+Tabla1[[#This Row],[Sueldo Bruto
(RD$)]]-Tabla1[[#This Row],[Total de 
Descuentos]]</f>
        <v>56605.919999999998</v>
      </c>
      <c r="N61" s="105" t="s">
        <v>18</v>
      </c>
      <c r="O61" s="110" t="s">
        <v>19</v>
      </c>
    </row>
    <row r="62" spans="1:15" s="107" customFormat="1" ht="35.1" customHeight="1">
      <c r="A62" s="128" t="s">
        <v>160</v>
      </c>
      <c r="B62" s="108" t="s">
        <v>130</v>
      </c>
      <c r="C62" s="108" t="s">
        <v>619</v>
      </c>
      <c r="D62" s="108" t="s">
        <v>91</v>
      </c>
      <c r="E62" s="36">
        <v>44896</v>
      </c>
      <c r="F62" s="36">
        <v>45078</v>
      </c>
      <c r="G62" s="109">
        <v>65000</v>
      </c>
      <c r="H62" s="109">
        <v>4427.58</v>
      </c>
      <c r="I62" s="109">
        <v>1865.5</v>
      </c>
      <c r="J62" s="109">
        <v>1976</v>
      </c>
      <c r="K62" s="108">
        <v>25</v>
      </c>
      <c r="L62" s="103">
        <f>+Tabla1[[#This Row],[ISR
(Ley 11-92)
(1*)]]+Tabla1[[#This Row],[Seguro 
de Pensión 
(2.87%)  
(2*)]]+Tabla1[[#This Row],[Seguro 
de Salud 
(3.04%)
 (3*)]]+Tabla1[[#This Row],[Otros
 Descuentos]]</f>
        <v>8294.08</v>
      </c>
      <c r="M62" s="103">
        <f>+Tabla1[[#This Row],[Sueldo Bruto
(RD$)]]-Tabla1[[#This Row],[Total de 
Descuentos]]</f>
        <v>56705.919999999998</v>
      </c>
      <c r="N62" s="105" t="s">
        <v>18</v>
      </c>
      <c r="O62" s="110" t="s">
        <v>35</v>
      </c>
    </row>
    <row r="63" spans="1:15" s="107" customFormat="1" ht="35.1" customHeight="1">
      <c r="A63" s="128" t="s">
        <v>162</v>
      </c>
      <c r="B63" s="108" t="s">
        <v>375</v>
      </c>
      <c r="C63" s="108" t="s">
        <v>622</v>
      </c>
      <c r="D63" s="108" t="s">
        <v>623</v>
      </c>
      <c r="E63" s="36">
        <v>44896</v>
      </c>
      <c r="F63" s="36">
        <v>45078</v>
      </c>
      <c r="G63" s="109">
        <v>100000</v>
      </c>
      <c r="H63" s="109">
        <v>11349.14</v>
      </c>
      <c r="I63" s="109">
        <v>2870</v>
      </c>
      <c r="J63" s="109">
        <v>3040</v>
      </c>
      <c r="K63" s="111">
        <v>3149.9</v>
      </c>
      <c r="L63" s="103">
        <f>+Tabla1[[#This Row],[ISR
(Ley 11-92)
(1*)]]+Tabla1[[#This Row],[Seguro 
de Pensión 
(2.87%)  
(2*)]]+Tabla1[[#This Row],[Seguro 
de Salud 
(3.04%)
 (3*)]]+Tabla1[[#This Row],[Otros
 Descuentos]]</f>
        <v>20409.04</v>
      </c>
      <c r="M63" s="103">
        <f>+Tabla1[[#This Row],[Sueldo Bruto
(RD$)]]-Tabla1[[#This Row],[Total de 
Descuentos]]</f>
        <v>79590.959999999992</v>
      </c>
      <c r="N63" s="105" t="s">
        <v>18</v>
      </c>
      <c r="O63" s="110" t="s">
        <v>19</v>
      </c>
    </row>
    <row r="64" spans="1:15" s="107" customFormat="1" ht="35.1" customHeight="1">
      <c r="A64" s="128" t="s">
        <v>165</v>
      </c>
      <c r="B64" s="108" t="s">
        <v>132</v>
      </c>
      <c r="C64" s="108" t="s">
        <v>133</v>
      </c>
      <c r="D64" s="108" t="s">
        <v>134</v>
      </c>
      <c r="E64" s="36">
        <v>44945</v>
      </c>
      <c r="F64" s="36">
        <v>45126</v>
      </c>
      <c r="G64" s="109">
        <v>150000</v>
      </c>
      <c r="H64" s="109">
        <v>23866.62</v>
      </c>
      <c r="I64" s="109">
        <v>4305</v>
      </c>
      <c r="J64" s="109">
        <v>4560</v>
      </c>
      <c r="K64" s="108">
        <v>25</v>
      </c>
      <c r="L64" s="103">
        <f>+Tabla1[[#This Row],[ISR
(Ley 11-92)
(1*)]]+Tabla1[[#This Row],[Seguro 
de Pensión 
(2.87%)  
(2*)]]+Tabla1[[#This Row],[Seguro 
de Salud 
(3.04%)
 (3*)]]+Tabla1[[#This Row],[Otros
 Descuentos]]</f>
        <v>32756.62</v>
      </c>
      <c r="M64" s="103">
        <f>+Tabla1[[#This Row],[Sueldo Bruto
(RD$)]]-Tabla1[[#This Row],[Total de 
Descuentos]]</f>
        <v>117243.38</v>
      </c>
      <c r="N64" s="105" t="s">
        <v>18</v>
      </c>
      <c r="O64" s="110" t="s">
        <v>19</v>
      </c>
    </row>
    <row r="65" spans="1:15" s="107" customFormat="1" ht="35.1" customHeight="1">
      <c r="A65" s="128" t="s">
        <v>167</v>
      </c>
      <c r="B65" s="108" t="s">
        <v>136</v>
      </c>
      <c r="C65" s="108" t="s">
        <v>133</v>
      </c>
      <c r="D65" s="108" t="s">
        <v>137</v>
      </c>
      <c r="E65" s="36">
        <v>44860</v>
      </c>
      <c r="F65" s="36">
        <v>45042</v>
      </c>
      <c r="G65" s="109">
        <v>80000</v>
      </c>
      <c r="H65" s="109">
        <v>7400.87</v>
      </c>
      <c r="I65" s="109">
        <v>2296</v>
      </c>
      <c r="J65" s="109">
        <v>2432</v>
      </c>
      <c r="K65" s="108">
        <v>25</v>
      </c>
      <c r="L65" s="103">
        <f>+Tabla1[[#This Row],[ISR
(Ley 11-92)
(1*)]]+Tabla1[[#This Row],[Seguro 
de Pensión 
(2.87%)  
(2*)]]+Tabla1[[#This Row],[Seguro 
de Salud 
(3.04%)
 (3*)]]+Tabla1[[#This Row],[Otros
 Descuentos]]</f>
        <v>12153.869999999999</v>
      </c>
      <c r="M65" s="103">
        <f>+Tabla1[[#This Row],[Sueldo Bruto
(RD$)]]-Tabla1[[#This Row],[Total de 
Descuentos]]</f>
        <v>67846.13</v>
      </c>
      <c r="N65" s="105" t="s">
        <v>18</v>
      </c>
      <c r="O65" s="110" t="s">
        <v>19</v>
      </c>
    </row>
    <row r="66" spans="1:15" s="107" customFormat="1" ht="35.1" customHeight="1">
      <c r="A66" s="128" t="s">
        <v>170</v>
      </c>
      <c r="B66" s="108" t="s">
        <v>139</v>
      </c>
      <c r="C66" s="108" t="s">
        <v>133</v>
      </c>
      <c r="D66" s="108" t="s">
        <v>140</v>
      </c>
      <c r="E66" s="36">
        <v>44896</v>
      </c>
      <c r="F66" s="36">
        <v>45078</v>
      </c>
      <c r="G66" s="109">
        <v>65000</v>
      </c>
      <c r="H66" s="109">
        <v>4125.09</v>
      </c>
      <c r="I66" s="109">
        <v>1865.5</v>
      </c>
      <c r="J66" s="109">
        <v>1976</v>
      </c>
      <c r="K66" s="109">
        <v>1637.45</v>
      </c>
      <c r="L66" s="103">
        <f>+Tabla1[[#This Row],[ISR
(Ley 11-92)
(1*)]]+Tabla1[[#This Row],[Seguro 
de Pensión 
(2.87%)  
(2*)]]+Tabla1[[#This Row],[Seguro 
de Salud 
(3.04%)
 (3*)]]+Tabla1[[#This Row],[Otros
 Descuentos]]</f>
        <v>9604.0400000000009</v>
      </c>
      <c r="M66" s="103">
        <f>+Tabla1[[#This Row],[Sueldo Bruto
(RD$)]]-Tabla1[[#This Row],[Total de 
Descuentos]]</f>
        <v>55395.96</v>
      </c>
      <c r="N66" s="105" t="s">
        <v>18</v>
      </c>
      <c r="O66" s="110" t="s">
        <v>35</v>
      </c>
    </row>
    <row r="67" spans="1:15" s="107" customFormat="1" ht="35.1" customHeight="1">
      <c r="A67" s="128" t="s">
        <v>173</v>
      </c>
      <c r="B67" s="108" t="s">
        <v>142</v>
      </c>
      <c r="C67" s="108" t="s">
        <v>143</v>
      </c>
      <c r="D67" s="108" t="s">
        <v>144</v>
      </c>
      <c r="E67" s="36">
        <v>44818</v>
      </c>
      <c r="F67" s="36">
        <v>44999</v>
      </c>
      <c r="G67" s="109">
        <v>95000</v>
      </c>
      <c r="H67" s="109">
        <v>10173.02</v>
      </c>
      <c r="I67" s="109">
        <v>2726.5</v>
      </c>
      <c r="J67" s="109">
        <v>2888</v>
      </c>
      <c r="K67" s="109">
        <v>8089.9</v>
      </c>
      <c r="L67" s="103">
        <f>+Tabla1[[#This Row],[ISR
(Ley 11-92)
(1*)]]+Tabla1[[#This Row],[Seguro 
de Pensión 
(2.87%)  
(2*)]]+Tabla1[[#This Row],[Seguro 
de Salud 
(3.04%)
 (3*)]]+Tabla1[[#This Row],[Otros
 Descuentos]]</f>
        <v>23877.42</v>
      </c>
      <c r="M67" s="103">
        <f>+Tabla1[[#This Row],[Sueldo Bruto
(RD$)]]-Tabla1[[#This Row],[Total de 
Descuentos]]</f>
        <v>71122.58</v>
      </c>
      <c r="N67" s="105" t="s">
        <v>18</v>
      </c>
      <c r="O67" s="110" t="s">
        <v>35</v>
      </c>
    </row>
    <row r="68" spans="1:15" s="107" customFormat="1" ht="35.1" customHeight="1">
      <c r="A68" s="128" t="s">
        <v>176</v>
      </c>
      <c r="B68" s="117" t="s">
        <v>588</v>
      </c>
      <c r="C68" s="117" t="s">
        <v>410</v>
      </c>
      <c r="D68" s="117" t="s">
        <v>589</v>
      </c>
      <c r="E68" s="121">
        <v>44835</v>
      </c>
      <c r="F68" s="121">
        <v>45017</v>
      </c>
      <c r="G68" s="119">
        <v>42000</v>
      </c>
      <c r="H68" s="119">
        <v>724.92</v>
      </c>
      <c r="I68" s="119">
        <v>1205.4000000000001</v>
      </c>
      <c r="J68" s="119">
        <v>1276.8</v>
      </c>
      <c r="K68" s="119">
        <v>2764.54</v>
      </c>
      <c r="L68" s="103">
        <f>+Tabla1[[#This Row],[ISR
(Ley 11-92)
(1*)]]+Tabla1[[#This Row],[Seguro 
de Pensión 
(2.87%)  
(2*)]]+Tabla1[[#This Row],[Seguro 
de Salud 
(3.04%)
 (3*)]]+Tabla1[[#This Row],[Otros
 Descuentos]]</f>
        <v>5971.66</v>
      </c>
      <c r="M68" s="103">
        <f>+Tabla1[[#This Row],[Sueldo Bruto
(RD$)]]-Tabla1[[#This Row],[Total de 
Descuentos]]</f>
        <v>36028.339999999997</v>
      </c>
      <c r="N68" s="105" t="s">
        <v>18</v>
      </c>
      <c r="O68" s="110" t="s">
        <v>19</v>
      </c>
    </row>
    <row r="69" spans="1:15" s="107" customFormat="1" ht="35.1" customHeight="1">
      <c r="A69" s="128" t="s">
        <v>178</v>
      </c>
      <c r="B69" s="108" t="s">
        <v>146</v>
      </c>
      <c r="C69" s="108" t="s">
        <v>147</v>
      </c>
      <c r="D69" s="108" t="s">
        <v>148</v>
      </c>
      <c r="E69" s="35">
        <v>44956</v>
      </c>
      <c r="F69" s="35">
        <v>45137</v>
      </c>
      <c r="G69" s="109">
        <v>65000</v>
      </c>
      <c r="H69" s="111">
        <v>4427.58</v>
      </c>
      <c r="I69" s="109">
        <v>1865.5</v>
      </c>
      <c r="J69" s="109">
        <v>1976</v>
      </c>
      <c r="K69" s="108">
        <v>25</v>
      </c>
      <c r="L69" s="103">
        <f>+Tabla1[[#This Row],[ISR
(Ley 11-92)
(1*)]]+Tabla1[[#This Row],[Seguro 
de Pensión 
(2.87%)  
(2*)]]+Tabla1[[#This Row],[Seguro 
de Salud 
(3.04%)
 (3*)]]+Tabla1[[#This Row],[Otros
 Descuentos]]</f>
        <v>8294.08</v>
      </c>
      <c r="M69" s="103">
        <f>+Tabla1[[#This Row],[Sueldo Bruto
(RD$)]]-Tabla1[[#This Row],[Total de 
Descuentos]]</f>
        <v>56705.919999999998</v>
      </c>
      <c r="N69" s="105" t="s">
        <v>18</v>
      </c>
      <c r="O69" s="110" t="s">
        <v>35</v>
      </c>
    </row>
    <row r="70" spans="1:15" s="107" customFormat="1" ht="35.1" customHeight="1">
      <c r="A70" s="128" t="s">
        <v>180</v>
      </c>
      <c r="B70" s="108" t="s">
        <v>150</v>
      </c>
      <c r="C70" s="108" t="s">
        <v>147</v>
      </c>
      <c r="D70" s="108" t="s">
        <v>151</v>
      </c>
      <c r="E70" s="36">
        <v>44824</v>
      </c>
      <c r="F70" s="36">
        <v>45005</v>
      </c>
      <c r="G70" s="109">
        <v>65000</v>
      </c>
      <c r="H70" s="111">
        <v>4427.58</v>
      </c>
      <c r="I70" s="109">
        <v>1865.5</v>
      </c>
      <c r="J70" s="109">
        <v>1976</v>
      </c>
      <c r="K70" s="109">
        <v>2025</v>
      </c>
      <c r="L70" s="103">
        <f>+Tabla1[[#This Row],[ISR
(Ley 11-92)
(1*)]]+Tabla1[[#This Row],[Seguro 
de Pensión 
(2.87%)  
(2*)]]+Tabla1[[#This Row],[Seguro 
de Salud 
(3.04%)
 (3*)]]+Tabla1[[#This Row],[Otros
 Descuentos]]</f>
        <v>10294.08</v>
      </c>
      <c r="M70" s="103">
        <f>+Tabla1[[#This Row],[Sueldo Bruto
(RD$)]]-Tabla1[[#This Row],[Total de 
Descuentos]]</f>
        <v>54705.919999999998</v>
      </c>
      <c r="N70" s="105" t="s">
        <v>18</v>
      </c>
      <c r="O70" s="110" t="s">
        <v>35</v>
      </c>
    </row>
    <row r="71" spans="1:15" s="107" customFormat="1" ht="35.1" customHeight="1">
      <c r="A71" s="128" t="s">
        <v>182</v>
      </c>
      <c r="B71" s="108" t="s">
        <v>153</v>
      </c>
      <c r="C71" s="108" t="s">
        <v>154</v>
      </c>
      <c r="D71" s="108" t="s">
        <v>155</v>
      </c>
      <c r="E71" s="36">
        <v>44866</v>
      </c>
      <c r="F71" s="36">
        <v>45047</v>
      </c>
      <c r="G71" s="109">
        <v>65000</v>
      </c>
      <c r="H71" s="109">
        <v>4427.58</v>
      </c>
      <c r="I71" s="109">
        <v>1865.5</v>
      </c>
      <c r="J71" s="109">
        <v>1976</v>
      </c>
      <c r="K71" s="108">
        <v>25</v>
      </c>
      <c r="L71" s="103">
        <f>+Tabla1[[#This Row],[ISR
(Ley 11-92)
(1*)]]+Tabla1[[#This Row],[Seguro 
de Pensión 
(2.87%)  
(2*)]]+Tabla1[[#This Row],[Seguro 
de Salud 
(3.04%)
 (3*)]]+Tabla1[[#This Row],[Otros
 Descuentos]]</f>
        <v>8294.08</v>
      </c>
      <c r="M71" s="103">
        <f>+Tabla1[[#This Row],[Sueldo Bruto
(RD$)]]-Tabla1[[#This Row],[Total de 
Descuentos]]</f>
        <v>56705.919999999998</v>
      </c>
      <c r="N71" s="105" t="s">
        <v>18</v>
      </c>
      <c r="O71" s="110" t="s">
        <v>19</v>
      </c>
    </row>
    <row r="72" spans="1:15" s="107" customFormat="1" ht="35.1" customHeight="1">
      <c r="A72" s="128" t="s">
        <v>183</v>
      </c>
      <c r="B72" s="108" t="s">
        <v>158</v>
      </c>
      <c r="C72" s="108" t="s">
        <v>154</v>
      </c>
      <c r="D72" s="108" t="s">
        <v>159</v>
      </c>
      <c r="E72" s="36">
        <v>44835</v>
      </c>
      <c r="F72" s="36">
        <v>45017</v>
      </c>
      <c r="G72" s="109">
        <v>65000</v>
      </c>
      <c r="H72" s="111">
        <v>4427.58</v>
      </c>
      <c r="I72" s="109">
        <v>1865.5</v>
      </c>
      <c r="J72" s="109">
        <v>1976</v>
      </c>
      <c r="K72" s="108">
        <v>25</v>
      </c>
      <c r="L72" s="103">
        <f>+Tabla1[[#This Row],[ISR
(Ley 11-92)
(1*)]]+Tabla1[[#This Row],[Seguro 
de Pensión 
(2.87%)  
(2*)]]+Tabla1[[#This Row],[Seguro 
de Salud 
(3.04%)
 (3*)]]+Tabla1[[#This Row],[Otros
 Descuentos]]</f>
        <v>8294.08</v>
      </c>
      <c r="M72" s="103">
        <f>+Tabla1[[#This Row],[Sueldo Bruto
(RD$)]]-Tabla1[[#This Row],[Total de 
Descuentos]]</f>
        <v>56705.919999999998</v>
      </c>
      <c r="N72" s="105" t="s">
        <v>18</v>
      </c>
      <c r="O72" s="110" t="s">
        <v>19</v>
      </c>
    </row>
    <row r="73" spans="1:15" s="107" customFormat="1" ht="35.1" customHeight="1">
      <c r="A73" s="128" t="s">
        <v>185</v>
      </c>
      <c r="B73" s="108" t="s">
        <v>161</v>
      </c>
      <c r="C73" s="108" t="s">
        <v>154</v>
      </c>
      <c r="D73" s="108" t="s">
        <v>155</v>
      </c>
      <c r="E73" s="36">
        <v>44880</v>
      </c>
      <c r="F73" s="36">
        <v>45061</v>
      </c>
      <c r="G73" s="109">
        <v>65000</v>
      </c>
      <c r="H73" s="109">
        <v>4427.58</v>
      </c>
      <c r="I73" s="109">
        <v>1865.5</v>
      </c>
      <c r="J73" s="109">
        <v>1976</v>
      </c>
      <c r="K73" s="108">
        <v>25</v>
      </c>
      <c r="L73" s="103">
        <f>+Tabla1[[#This Row],[ISR
(Ley 11-92)
(1*)]]+Tabla1[[#This Row],[Seguro 
de Pensión 
(2.87%)  
(2*)]]+Tabla1[[#This Row],[Seguro 
de Salud 
(3.04%)
 (3*)]]+Tabla1[[#This Row],[Otros
 Descuentos]]</f>
        <v>8294.08</v>
      </c>
      <c r="M73" s="103">
        <f>+Tabla1[[#This Row],[Sueldo Bruto
(RD$)]]-Tabla1[[#This Row],[Total de 
Descuentos]]</f>
        <v>56705.919999999998</v>
      </c>
      <c r="N73" s="105" t="s">
        <v>18</v>
      </c>
      <c r="O73" s="110" t="s">
        <v>19</v>
      </c>
    </row>
    <row r="74" spans="1:15" s="107" customFormat="1" ht="35.1" customHeight="1">
      <c r="A74" s="128" t="s">
        <v>188</v>
      </c>
      <c r="B74" s="108" t="s">
        <v>269</v>
      </c>
      <c r="C74" s="108" t="s">
        <v>154</v>
      </c>
      <c r="D74" s="108" t="s">
        <v>155</v>
      </c>
      <c r="E74" s="36">
        <v>44900</v>
      </c>
      <c r="F74" s="36">
        <v>45082</v>
      </c>
      <c r="G74" s="109">
        <v>65000</v>
      </c>
      <c r="H74" s="111">
        <v>4427.58</v>
      </c>
      <c r="I74" s="109">
        <v>1865.5</v>
      </c>
      <c r="J74" s="109">
        <v>1976</v>
      </c>
      <c r="K74" s="108">
        <v>25</v>
      </c>
      <c r="L74" s="103">
        <f>+Tabla1[[#This Row],[ISR
(Ley 11-92)
(1*)]]+Tabla1[[#This Row],[Seguro 
de Pensión 
(2.87%)  
(2*)]]+Tabla1[[#This Row],[Seguro 
de Salud 
(3.04%)
 (3*)]]+Tabla1[[#This Row],[Otros
 Descuentos]]</f>
        <v>8294.08</v>
      </c>
      <c r="M74" s="103">
        <f>+Tabla1[[#This Row],[Sueldo Bruto
(RD$)]]-Tabla1[[#This Row],[Total de 
Descuentos]]</f>
        <v>56705.919999999998</v>
      </c>
      <c r="N74" s="105" t="s">
        <v>18</v>
      </c>
      <c r="O74" s="110" t="s">
        <v>19</v>
      </c>
    </row>
    <row r="75" spans="1:15" s="107" customFormat="1" ht="35.1" customHeight="1">
      <c r="A75" s="128" t="s">
        <v>190</v>
      </c>
      <c r="B75" s="108" t="s">
        <v>163</v>
      </c>
      <c r="C75" s="108" t="s">
        <v>154</v>
      </c>
      <c r="D75" s="108" t="s">
        <v>164</v>
      </c>
      <c r="E75" s="36">
        <v>44931</v>
      </c>
      <c r="F75" s="35">
        <v>45112</v>
      </c>
      <c r="G75" s="109">
        <v>42000</v>
      </c>
      <c r="H75" s="108">
        <v>724.92</v>
      </c>
      <c r="I75" s="109">
        <v>1205.4000000000001</v>
      </c>
      <c r="J75" s="109">
        <v>1276.8</v>
      </c>
      <c r="K75" s="108">
        <v>25</v>
      </c>
      <c r="L75" s="103">
        <f>+Tabla1[[#This Row],[ISR
(Ley 11-92)
(1*)]]+Tabla1[[#This Row],[Seguro 
de Pensión 
(2.87%)  
(2*)]]+Tabla1[[#This Row],[Seguro 
de Salud 
(3.04%)
 (3*)]]+Tabla1[[#This Row],[Otros
 Descuentos]]</f>
        <v>3232.12</v>
      </c>
      <c r="M75" s="103">
        <f>+Tabla1[[#This Row],[Sueldo Bruto
(RD$)]]-Tabla1[[#This Row],[Total de 
Descuentos]]</f>
        <v>38767.879999999997</v>
      </c>
      <c r="N75" s="105" t="s">
        <v>18</v>
      </c>
      <c r="O75" s="110" t="s">
        <v>35</v>
      </c>
    </row>
    <row r="76" spans="1:15" s="107" customFormat="1" ht="35.1" customHeight="1">
      <c r="A76" s="128" t="s">
        <v>193</v>
      </c>
      <c r="B76" s="108" t="s">
        <v>166</v>
      </c>
      <c r="C76" s="108" t="s">
        <v>154</v>
      </c>
      <c r="D76" s="108" t="s">
        <v>164</v>
      </c>
      <c r="E76" s="35">
        <v>44835</v>
      </c>
      <c r="F76" s="35">
        <v>45017</v>
      </c>
      <c r="G76" s="109">
        <v>42000</v>
      </c>
      <c r="H76" s="108">
        <v>724.92</v>
      </c>
      <c r="I76" s="109">
        <v>1205.4000000000001</v>
      </c>
      <c r="J76" s="109">
        <v>1276.8</v>
      </c>
      <c r="K76" s="108">
        <v>445</v>
      </c>
      <c r="L76" s="103">
        <f>+Tabla1[[#This Row],[ISR
(Ley 11-92)
(1*)]]+Tabla1[[#This Row],[Seguro 
de Pensión 
(2.87%)  
(2*)]]+Tabla1[[#This Row],[Seguro 
de Salud 
(3.04%)
 (3*)]]+Tabla1[[#This Row],[Otros
 Descuentos]]</f>
        <v>3652.12</v>
      </c>
      <c r="M76" s="103">
        <f>+Tabla1[[#This Row],[Sueldo Bruto
(RD$)]]-Tabla1[[#This Row],[Total de 
Descuentos]]</f>
        <v>38347.879999999997</v>
      </c>
      <c r="N76" s="105" t="s">
        <v>18</v>
      </c>
      <c r="O76" s="110" t="s">
        <v>19</v>
      </c>
    </row>
    <row r="77" spans="1:15" s="107" customFormat="1" ht="35.1" customHeight="1">
      <c r="A77" s="128" t="s">
        <v>196</v>
      </c>
      <c r="B77" s="108" t="s">
        <v>168</v>
      </c>
      <c r="C77" s="108" t="s">
        <v>154</v>
      </c>
      <c r="D77" s="108" t="s">
        <v>169</v>
      </c>
      <c r="E77" s="35">
        <v>44941</v>
      </c>
      <c r="F77" s="35">
        <v>45122</v>
      </c>
      <c r="G77" s="109">
        <v>60000</v>
      </c>
      <c r="H77" s="111">
        <v>2881.7</v>
      </c>
      <c r="I77" s="109">
        <v>1722</v>
      </c>
      <c r="J77" s="109">
        <v>1824</v>
      </c>
      <c r="K77" s="109">
        <v>3049.9</v>
      </c>
      <c r="L77" s="103">
        <f>+Tabla1[[#This Row],[ISR
(Ley 11-92)
(1*)]]+Tabla1[[#This Row],[Seguro 
de Pensión 
(2.87%)  
(2*)]]+Tabla1[[#This Row],[Seguro 
de Salud 
(3.04%)
 (3*)]]+Tabla1[[#This Row],[Otros
 Descuentos]]</f>
        <v>9477.6</v>
      </c>
      <c r="M77" s="103">
        <f>+Tabla1[[#This Row],[Sueldo Bruto
(RD$)]]-Tabla1[[#This Row],[Total de 
Descuentos]]</f>
        <v>50522.400000000001</v>
      </c>
      <c r="N77" s="105" t="s">
        <v>18</v>
      </c>
      <c r="O77" s="110" t="s">
        <v>35</v>
      </c>
    </row>
    <row r="78" spans="1:15" s="107" customFormat="1" ht="35.1" customHeight="1">
      <c r="A78" s="128" t="s">
        <v>197</v>
      </c>
      <c r="B78" s="108" t="s">
        <v>171</v>
      </c>
      <c r="C78" s="108" t="s">
        <v>172</v>
      </c>
      <c r="D78" s="108" t="s">
        <v>17</v>
      </c>
      <c r="E78" s="35">
        <v>44866</v>
      </c>
      <c r="F78" s="35">
        <v>45047</v>
      </c>
      <c r="G78" s="109">
        <v>100000</v>
      </c>
      <c r="H78" s="109">
        <v>12105.37</v>
      </c>
      <c r="I78" s="109">
        <v>2870</v>
      </c>
      <c r="J78" s="109">
        <v>3040</v>
      </c>
      <c r="K78" s="109">
        <v>1025</v>
      </c>
      <c r="L78" s="103">
        <f>+Tabla1[[#This Row],[ISR
(Ley 11-92)
(1*)]]+Tabla1[[#This Row],[Seguro 
de Pensión 
(2.87%)  
(2*)]]+Tabla1[[#This Row],[Seguro 
de Salud 
(3.04%)
 (3*)]]+Tabla1[[#This Row],[Otros
 Descuentos]]</f>
        <v>19040.370000000003</v>
      </c>
      <c r="M78" s="103">
        <f>+Tabla1[[#This Row],[Sueldo Bruto
(RD$)]]-Tabla1[[#This Row],[Total de 
Descuentos]]</f>
        <v>80959.63</v>
      </c>
      <c r="N78" s="105" t="s">
        <v>18</v>
      </c>
      <c r="O78" s="110" t="s">
        <v>19</v>
      </c>
    </row>
    <row r="79" spans="1:15" s="107" customFormat="1" ht="35.1" customHeight="1">
      <c r="A79" s="128" t="s">
        <v>199</v>
      </c>
      <c r="B79" s="108" t="s">
        <v>432</v>
      </c>
      <c r="C79" s="108" t="s">
        <v>624</v>
      </c>
      <c r="D79" s="108" t="s">
        <v>64</v>
      </c>
      <c r="E79" s="35">
        <v>44896</v>
      </c>
      <c r="F79" s="35">
        <v>45078</v>
      </c>
      <c r="G79" s="109">
        <v>125000</v>
      </c>
      <c r="H79" s="109">
        <v>19953.95</v>
      </c>
      <c r="I79" s="113">
        <v>3587.5</v>
      </c>
      <c r="J79" s="109">
        <v>3800</v>
      </c>
      <c r="K79" s="109">
        <v>1537.45</v>
      </c>
      <c r="L79" s="103">
        <f>+Tabla1[[#This Row],[ISR
(Ley 11-92)
(1*)]]+Tabla1[[#This Row],[Seguro 
de Pensión 
(2.87%)  
(2*)]]+Tabla1[[#This Row],[Seguro 
de Salud 
(3.04%)
 (3*)]]+Tabla1[[#This Row],[Otros
 Descuentos]]</f>
        <v>28878.9</v>
      </c>
      <c r="M79" s="103">
        <f>+Tabla1[[#This Row],[Sueldo Bruto
(RD$)]]-Tabla1[[#This Row],[Total de 
Descuentos]]</f>
        <v>96121.1</v>
      </c>
      <c r="N79" s="112" t="s">
        <v>18</v>
      </c>
      <c r="O79" s="110" t="s">
        <v>19</v>
      </c>
    </row>
    <row r="80" spans="1:15" s="107" customFormat="1" ht="35.1" customHeight="1">
      <c r="A80" s="128" t="s">
        <v>201</v>
      </c>
      <c r="B80" s="108" t="s">
        <v>174</v>
      </c>
      <c r="C80" s="108" t="s">
        <v>624</v>
      </c>
      <c r="D80" s="108" t="s">
        <v>175</v>
      </c>
      <c r="E80" s="36">
        <v>44866</v>
      </c>
      <c r="F80" s="35">
        <v>45047</v>
      </c>
      <c r="G80" s="109">
        <v>80000</v>
      </c>
      <c r="H80" s="111">
        <v>7400.87</v>
      </c>
      <c r="I80" s="109">
        <v>2296</v>
      </c>
      <c r="J80" s="109">
        <v>2432</v>
      </c>
      <c r="K80" s="109">
        <v>1174.68</v>
      </c>
      <c r="L80" s="103">
        <f>+Tabla1[[#This Row],[ISR
(Ley 11-92)
(1*)]]+Tabla1[[#This Row],[Seguro 
de Pensión 
(2.87%)  
(2*)]]+Tabla1[[#This Row],[Seguro 
de Salud 
(3.04%)
 (3*)]]+Tabla1[[#This Row],[Otros
 Descuentos]]</f>
        <v>13303.55</v>
      </c>
      <c r="M80" s="103">
        <f>+Tabla1[[#This Row],[Sueldo Bruto
(RD$)]]-Tabla1[[#This Row],[Total de 
Descuentos]]</f>
        <v>66696.45</v>
      </c>
      <c r="N80" s="105" t="s">
        <v>18</v>
      </c>
      <c r="O80" s="110" t="s">
        <v>35</v>
      </c>
    </row>
    <row r="81" spans="1:15" s="107" customFormat="1" ht="35.1" customHeight="1">
      <c r="A81" s="128" t="s">
        <v>203</v>
      </c>
      <c r="B81" s="142" t="s">
        <v>431</v>
      </c>
      <c r="C81" s="108" t="s">
        <v>624</v>
      </c>
      <c r="D81" s="142" t="s">
        <v>175</v>
      </c>
      <c r="E81" s="143">
        <v>44896</v>
      </c>
      <c r="F81" s="156">
        <v>45078</v>
      </c>
      <c r="G81" s="144">
        <v>80000</v>
      </c>
      <c r="H81" s="157">
        <v>7022.76</v>
      </c>
      <c r="I81" s="144">
        <v>2296</v>
      </c>
      <c r="J81" s="144">
        <v>2432</v>
      </c>
      <c r="K81" s="144">
        <v>10254.129999999999</v>
      </c>
      <c r="L81" s="144">
        <f>+Tabla1[[#This Row],[ISR
(Ley 11-92)
(1*)]]+Tabla1[[#This Row],[Seguro 
de Pensión 
(2.87%)  
(2*)]]+Tabla1[[#This Row],[Seguro 
de Salud 
(3.04%)
 (3*)]]+Tabla1[[#This Row],[Otros
 Descuentos]]</f>
        <v>22004.89</v>
      </c>
      <c r="M81" s="144">
        <f>+Tabla1[[#This Row],[Sueldo Bruto
(RD$)]]-Tabla1[[#This Row],[Total de 
Descuentos]]</f>
        <v>57995.11</v>
      </c>
      <c r="N81" s="105" t="s">
        <v>18</v>
      </c>
      <c r="O81" s="145" t="s">
        <v>19</v>
      </c>
    </row>
    <row r="82" spans="1:15" s="107" customFormat="1" ht="35.1" customHeight="1">
      <c r="A82" s="128" t="s">
        <v>205</v>
      </c>
      <c r="B82" s="108" t="s">
        <v>179</v>
      </c>
      <c r="C82" s="108" t="s">
        <v>624</v>
      </c>
      <c r="D82" s="108" t="s">
        <v>175</v>
      </c>
      <c r="E82" s="35">
        <v>44849</v>
      </c>
      <c r="F82" s="35">
        <v>45031</v>
      </c>
      <c r="G82" s="109">
        <v>80000</v>
      </c>
      <c r="H82" s="111">
        <v>6645.3</v>
      </c>
      <c r="I82" s="109">
        <v>2296</v>
      </c>
      <c r="J82" s="109">
        <v>2432</v>
      </c>
      <c r="K82" s="109">
        <v>3624.74</v>
      </c>
      <c r="L82" s="103">
        <f>+Tabla1[[#This Row],[ISR
(Ley 11-92)
(1*)]]+Tabla1[[#This Row],[Seguro 
de Pensión 
(2.87%)  
(2*)]]+Tabla1[[#This Row],[Seguro 
de Salud 
(3.04%)
 (3*)]]+Tabla1[[#This Row],[Otros
 Descuentos]]</f>
        <v>14998.039999999999</v>
      </c>
      <c r="M82" s="103">
        <f>+Tabla1[[#This Row],[Sueldo Bruto
(RD$)]]-Tabla1[[#This Row],[Total de 
Descuentos]]</f>
        <v>65001.96</v>
      </c>
      <c r="N82" s="105" t="s">
        <v>18</v>
      </c>
      <c r="O82" s="110" t="s">
        <v>19</v>
      </c>
    </row>
    <row r="83" spans="1:15" s="107" customFormat="1" ht="35.1" customHeight="1">
      <c r="A83" s="128" t="s">
        <v>207</v>
      </c>
      <c r="B83" s="108" t="s">
        <v>177</v>
      </c>
      <c r="C83" s="108" t="s">
        <v>624</v>
      </c>
      <c r="D83" s="108" t="s">
        <v>195</v>
      </c>
      <c r="E83" s="35">
        <v>44866</v>
      </c>
      <c r="F83" s="35">
        <v>45047</v>
      </c>
      <c r="G83" s="109">
        <v>65000</v>
      </c>
      <c r="H83" s="111">
        <v>4427.58</v>
      </c>
      <c r="I83" s="109">
        <v>1865.5</v>
      </c>
      <c r="J83" s="109">
        <v>1976</v>
      </c>
      <c r="K83" s="109">
        <v>2025</v>
      </c>
      <c r="L83" s="103">
        <f>+Tabla1[[#This Row],[ISR
(Ley 11-92)
(1*)]]+Tabla1[[#This Row],[Seguro 
de Pensión 
(2.87%)  
(2*)]]+Tabla1[[#This Row],[Seguro 
de Salud 
(3.04%)
 (3*)]]+Tabla1[[#This Row],[Otros
 Descuentos]]</f>
        <v>10294.08</v>
      </c>
      <c r="M83" s="103">
        <f>+Tabla1[[#This Row],[Sueldo Bruto
(RD$)]]-Tabla1[[#This Row],[Total de 
Descuentos]]</f>
        <v>54705.919999999998</v>
      </c>
      <c r="N83" s="105" t="s">
        <v>18</v>
      </c>
      <c r="O83" s="110" t="s">
        <v>35</v>
      </c>
    </row>
    <row r="84" spans="1:15" s="107" customFormat="1" ht="35.1" customHeight="1">
      <c r="A84" s="128" t="s">
        <v>208</v>
      </c>
      <c r="B84" s="108" t="s">
        <v>181</v>
      </c>
      <c r="C84" s="108" t="s">
        <v>624</v>
      </c>
      <c r="D84" s="108" t="s">
        <v>195</v>
      </c>
      <c r="E84" s="36">
        <v>44818</v>
      </c>
      <c r="F84" s="36">
        <v>44999</v>
      </c>
      <c r="G84" s="109">
        <v>65000</v>
      </c>
      <c r="H84" s="109">
        <v>4427.58</v>
      </c>
      <c r="I84" s="109">
        <v>1865.5</v>
      </c>
      <c r="J84" s="109">
        <v>1976</v>
      </c>
      <c r="K84" s="109">
        <v>7316.13</v>
      </c>
      <c r="L84" s="103">
        <f>+Tabla1[[#This Row],[ISR
(Ley 11-92)
(1*)]]+Tabla1[[#This Row],[Seguro 
de Pensión 
(2.87%)  
(2*)]]+Tabla1[[#This Row],[Seguro 
de Salud 
(3.04%)
 (3*)]]+Tabla1[[#This Row],[Otros
 Descuentos]]</f>
        <v>15585.21</v>
      </c>
      <c r="M84" s="103">
        <f>+Tabla1[[#This Row],[Sueldo Bruto
(RD$)]]-Tabla1[[#This Row],[Total de 
Descuentos]]</f>
        <v>49414.79</v>
      </c>
      <c r="N84" s="105" t="s">
        <v>18</v>
      </c>
      <c r="O84" s="110" t="s">
        <v>35</v>
      </c>
    </row>
    <row r="85" spans="1:15" s="107" customFormat="1" ht="35.1" customHeight="1">
      <c r="A85" s="128" t="s">
        <v>210</v>
      </c>
      <c r="B85" s="108" t="s">
        <v>184</v>
      </c>
      <c r="C85" s="108" t="s">
        <v>624</v>
      </c>
      <c r="D85" s="108" t="s">
        <v>195</v>
      </c>
      <c r="E85" s="36">
        <v>44805</v>
      </c>
      <c r="F85" s="36">
        <v>44986</v>
      </c>
      <c r="G85" s="109">
        <v>65000</v>
      </c>
      <c r="H85" s="109">
        <v>4427.58</v>
      </c>
      <c r="I85" s="109">
        <v>1865.5</v>
      </c>
      <c r="J85" s="109">
        <v>1976</v>
      </c>
      <c r="K85" s="109">
        <v>525</v>
      </c>
      <c r="L85" s="103">
        <f>+Tabla1[[#This Row],[ISR
(Ley 11-92)
(1*)]]+Tabla1[[#This Row],[Seguro 
de Pensión 
(2.87%)  
(2*)]]+Tabla1[[#This Row],[Seguro 
de Salud 
(3.04%)
 (3*)]]+Tabla1[[#This Row],[Otros
 Descuentos]]</f>
        <v>8794.08</v>
      </c>
      <c r="M85" s="103">
        <f>+Tabla1[[#This Row],[Sueldo Bruto
(RD$)]]-Tabla1[[#This Row],[Total de 
Descuentos]]</f>
        <v>56205.919999999998</v>
      </c>
      <c r="N85" s="105" t="s">
        <v>18</v>
      </c>
      <c r="O85" s="110" t="s">
        <v>35</v>
      </c>
    </row>
    <row r="86" spans="1:15" s="107" customFormat="1" ht="35.1" customHeight="1">
      <c r="A86" s="128" t="s">
        <v>212</v>
      </c>
      <c r="B86" s="108" t="s">
        <v>435</v>
      </c>
      <c r="C86" s="108" t="s">
        <v>187</v>
      </c>
      <c r="D86" s="108" t="s">
        <v>569</v>
      </c>
      <c r="E86" s="36">
        <v>44896</v>
      </c>
      <c r="F86" s="36">
        <v>45078</v>
      </c>
      <c r="G86" s="109">
        <v>145000</v>
      </c>
      <c r="H86" s="109">
        <v>22690.49</v>
      </c>
      <c r="I86" s="109">
        <v>4161.5</v>
      </c>
      <c r="J86" s="109">
        <v>4408</v>
      </c>
      <c r="K86" s="109">
        <v>25</v>
      </c>
      <c r="L86" s="103">
        <f>+Tabla1[[#This Row],[ISR
(Ley 11-92)
(1*)]]+Tabla1[[#This Row],[Seguro 
de Pensión 
(2.87%)  
(2*)]]+Tabla1[[#This Row],[Seguro 
de Salud 
(3.04%)
 (3*)]]+Tabla1[[#This Row],[Otros
 Descuentos]]</f>
        <v>31284.99</v>
      </c>
      <c r="M86" s="103">
        <f>+Tabla1[[#This Row],[Sueldo Bruto
(RD$)]]-Tabla1[[#This Row],[Total de 
Descuentos]]</f>
        <v>113715.01</v>
      </c>
      <c r="N86" s="105" t="s">
        <v>18</v>
      </c>
      <c r="O86" s="110" t="s">
        <v>19</v>
      </c>
    </row>
    <row r="87" spans="1:15" s="107" customFormat="1" ht="35.1" customHeight="1">
      <c r="A87" s="128" t="s">
        <v>214</v>
      </c>
      <c r="B87" s="108" t="s">
        <v>191</v>
      </c>
      <c r="C87" s="108" t="s">
        <v>187</v>
      </c>
      <c r="D87" s="108" t="s">
        <v>192</v>
      </c>
      <c r="E87" s="36">
        <v>44805</v>
      </c>
      <c r="F87" s="36">
        <v>44986</v>
      </c>
      <c r="G87" s="109">
        <v>95000</v>
      </c>
      <c r="H87" s="109">
        <v>10551.13</v>
      </c>
      <c r="I87" s="109">
        <v>2726.5</v>
      </c>
      <c r="J87" s="109">
        <v>2888</v>
      </c>
      <c r="K87" s="109">
        <v>3864.78</v>
      </c>
      <c r="L87" s="103">
        <f>+Tabla1[[#This Row],[ISR
(Ley 11-92)
(1*)]]+Tabla1[[#This Row],[Seguro 
de Pensión 
(2.87%)  
(2*)]]+Tabla1[[#This Row],[Seguro 
de Salud 
(3.04%)
 (3*)]]+Tabla1[[#This Row],[Otros
 Descuentos]]</f>
        <v>20030.41</v>
      </c>
      <c r="M87" s="103">
        <f>+Tabla1[[#This Row],[Sueldo Bruto
(RD$)]]-Tabla1[[#This Row],[Total de 
Descuentos]]</f>
        <v>74969.59</v>
      </c>
      <c r="N87" s="105" t="s">
        <v>18</v>
      </c>
      <c r="O87" s="110" t="s">
        <v>19</v>
      </c>
    </row>
    <row r="88" spans="1:15" s="107" customFormat="1" ht="35.1" customHeight="1">
      <c r="A88" s="128" t="s">
        <v>218</v>
      </c>
      <c r="B88" s="108" t="s">
        <v>186</v>
      </c>
      <c r="C88" s="108" t="s">
        <v>625</v>
      </c>
      <c r="D88" s="108" t="s">
        <v>64</v>
      </c>
      <c r="E88" s="36">
        <v>44896</v>
      </c>
      <c r="F88" s="36">
        <v>45078</v>
      </c>
      <c r="G88" s="109">
        <v>125000</v>
      </c>
      <c r="H88" s="109">
        <v>17607.88</v>
      </c>
      <c r="I88" s="109">
        <v>3587.5</v>
      </c>
      <c r="J88" s="109">
        <v>3800</v>
      </c>
      <c r="K88" s="109">
        <v>1537.45</v>
      </c>
      <c r="L88" s="103">
        <f>+Tabla1[[#This Row],[ISR
(Ley 11-92)
(1*)]]+Tabla1[[#This Row],[Seguro 
de Pensión 
(2.87%)  
(2*)]]+Tabla1[[#This Row],[Seguro 
de Salud 
(3.04%)
 (3*)]]+Tabla1[[#This Row],[Otros
 Descuentos]]</f>
        <v>26532.83</v>
      </c>
      <c r="M88" s="103">
        <f>+Tabla1[[#This Row],[Sueldo Bruto
(RD$)]]-Tabla1[[#This Row],[Total de 
Descuentos]]</f>
        <v>98467.17</v>
      </c>
      <c r="N88" s="105" t="s">
        <v>18</v>
      </c>
      <c r="O88" s="110" t="s">
        <v>19</v>
      </c>
    </row>
    <row r="89" spans="1:15" s="107" customFormat="1" ht="35.1" customHeight="1">
      <c r="A89" s="128" t="s">
        <v>220</v>
      </c>
      <c r="B89" s="108" t="s">
        <v>194</v>
      </c>
      <c r="C89" s="108" t="s">
        <v>625</v>
      </c>
      <c r="D89" s="108" t="s">
        <v>175</v>
      </c>
      <c r="E89" s="121">
        <v>44958</v>
      </c>
      <c r="F89" s="121">
        <v>45139</v>
      </c>
      <c r="G89" s="109">
        <v>80000</v>
      </c>
      <c r="H89" s="109">
        <v>7400.87</v>
      </c>
      <c r="I89" s="109">
        <v>2296</v>
      </c>
      <c r="J89" s="109">
        <v>2432</v>
      </c>
      <c r="K89" s="108">
        <v>25</v>
      </c>
      <c r="L89" s="103">
        <f>+Tabla1[[#This Row],[ISR
(Ley 11-92)
(1*)]]+Tabla1[[#This Row],[Seguro 
de Pensión 
(2.87%)  
(2*)]]+Tabla1[[#This Row],[Seguro 
de Salud 
(3.04%)
 (3*)]]+Tabla1[[#This Row],[Otros
 Descuentos]]</f>
        <v>12153.869999999999</v>
      </c>
      <c r="M89" s="103">
        <f>+Tabla1[[#This Row],[Sueldo Bruto
(RD$)]]-Tabla1[[#This Row],[Total de 
Descuentos]]</f>
        <v>67846.13</v>
      </c>
      <c r="N89" s="105" t="s">
        <v>18</v>
      </c>
      <c r="O89" s="110" t="s">
        <v>35</v>
      </c>
    </row>
    <row r="90" spans="1:15" s="107" customFormat="1" ht="35.1" customHeight="1">
      <c r="A90" s="128" t="s">
        <v>224</v>
      </c>
      <c r="B90" s="108" t="s">
        <v>211</v>
      </c>
      <c r="C90" s="108" t="s">
        <v>625</v>
      </c>
      <c r="D90" s="108" t="s">
        <v>195</v>
      </c>
      <c r="E90" s="121">
        <v>44958</v>
      </c>
      <c r="F90" s="121">
        <v>45139</v>
      </c>
      <c r="G90" s="109">
        <v>65000</v>
      </c>
      <c r="H90" s="111">
        <v>4427.58</v>
      </c>
      <c r="I90" s="109">
        <v>1865.5</v>
      </c>
      <c r="J90" s="109">
        <v>1976</v>
      </c>
      <c r="K90" s="108">
        <v>25</v>
      </c>
      <c r="L90" s="103">
        <f>+Tabla1[[#This Row],[ISR
(Ley 11-92)
(1*)]]+Tabla1[[#This Row],[Seguro 
de Pensión 
(2.87%)  
(2*)]]+Tabla1[[#This Row],[Seguro 
de Salud 
(3.04%)
 (3*)]]+Tabla1[[#This Row],[Otros
 Descuentos]]</f>
        <v>8294.08</v>
      </c>
      <c r="M90" s="103">
        <f>+Tabla1[[#This Row],[Sueldo Bruto
(RD$)]]-Tabla1[[#This Row],[Total de 
Descuentos]]</f>
        <v>56705.919999999998</v>
      </c>
      <c r="N90" s="105" t="s">
        <v>18</v>
      </c>
      <c r="O90" s="110" t="s">
        <v>19</v>
      </c>
    </row>
    <row r="91" spans="1:15" s="107" customFormat="1" ht="35.1" customHeight="1">
      <c r="A91" s="128" t="s">
        <v>226</v>
      </c>
      <c r="B91" s="108" t="s">
        <v>213</v>
      </c>
      <c r="C91" s="108" t="s">
        <v>625</v>
      </c>
      <c r="D91" s="108" t="s">
        <v>59</v>
      </c>
      <c r="E91" s="121">
        <v>44958</v>
      </c>
      <c r="F91" s="121">
        <v>45139</v>
      </c>
      <c r="G91" s="109">
        <v>42000</v>
      </c>
      <c r="H91" s="108">
        <v>724.92</v>
      </c>
      <c r="I91" s="109">
        <v>1205.4000000000001</v>
      </c>
      <c r="J91" s="109">
        <v>1276.8</v>
      </c>
      <c r="K91" s="108">
        <v>25</v>
      </c>
      <c r="L91" s="103">
        <f>+Tabla1[[#This Row],[ISR
(Ley 11-92)
(1*)]]+Tabla1[[#This Row],[Seguro 
de Pensión 
(2.87%)  
(2*)]]+Tabla1[[#This Row],[Seguro 
de Salud 
(3.04%)
 (3*)]]+Tabla1[[#This Row],[Otros
 Descuentos]]</f>
        <v>3232.12</v>
      </c>
      <c r="M91" s="103">
        <f>+Tabla1[[#This Row],[Sueldo Bruto
(RD$)]]-Tabla1[[#This Row],[Total de 
Descuentos]]</f>
        <v>38767.879999999997</v>
      </c>
      <c r="N91" s="105" t="s">
        <v>18</v>
      </c>
      <c r="O91" s="110" t="s">
        <v>19</v>
      </c>
    </row>
    <row r="92" spans="1:15" s="107" customFormat="1" ht="35.1" customHeight="1">
      <c r="A92" s="128" t="s">
        <v>229</v>
      </c>
      <c r="B92" s="108" t="s">
        <v>189</v>
      </c>
      <c r="C92" s="108" t="s">
        <v>626</v>
      </c>
      <c r="D92" s="108" t="s">
        <v>175</v>
      </c>
      <c r="E92" s="35">
        <v>44849</v>
      </c>
      <c r="F92" s="35">
        <v>45031</v>
      </c>
      <c r="G92" s="109">
        <v>85000</v>
      </c>
      <c r="H92" s="109">
        <v>8576.99</v>
      </c>
      <c r="I92" s="109">
        <v>2439.5</v>
      </c>
      <c r="J92" s="109">
        <v>2584</v>
      </c>
      <c r="K92" s="108">
        <v>25</v>
      </c>
      <c r="L92" s="103">
        <f>+Tabla1[[#This Row],[ISR
(Ley 11-92)
(1*)]]+Tabla1[[#This Row],[Seguro 
de Pensión 
(2.87%)  
(2*)]]+Tabla1[[#This Row],[Seguro 
de Salud 
(3.04%)
 (3*)]]+Tabla1[[#This Row],[Otros
 Descuentos]]</f>
        <v>13625.49</v>
      </c>
      <c r="M92" s="103">
        <f>+Tabla1[[#This Row],[Sueldo Bruto
(RD$)]]-Tabla1[[#This Row],[Total de 
Descuentos]]</f>
        <v>71374.509999999995</v>
      </c>
      <c r="N92" s="105" t="s">
        <v>18</v>
      </c>
      <c r="O92" s="110" t="s">
        <v>35</v>
      </c>
    </row>
    <row r="93" spans="1:15" s="107" customFormat="1" ht="35.1" customHeight="1">
      <c r="A93" s="128" t="s">
        <v>232</v>
      </c>
      <c r="B93" s="108" t="s">
        <v>200</v>
      </c>
      <c r="C93" s="108" t="s">
        <v>626</v>
      </c>
      <c r="D93" s="108" t="s">
        <v>175</v>
      </c>
      <c r="E93" s="36">
        <v>44866</v>
      </c>
      <c r="F93" s="36">
        <v>45047</v>
      </c>
      <c r="G93" s="109">
        <v>80000</v>
      </c>
      <c r="H93" s="109">
        <v>7400.87</v>
      </c>
      <c r="I93" s="109">
        <v>2296</v>
      </c>
      <c r="J93" s="109">
        <v>2432</v>
      </c>
      <c r="K93" s="108">
        <v>25</v>
      </c>
      <c r="L93" s="103">
        <f>+Tabla1[[#This Row],[ISR
(Ley 11-92)
(1*)]]+Tabla1[[#This Row],[Seguro 
de Pensión 
(2.87%)  
(2*)]]+Tabla1[[#This Row],[Seguro 
de Salud 
(3.04%)
 (3*)]]+Tabla1[[#This Row],[Otros
 Descuentos]]</f>
        <v>12153.869999999999</v>
      </c>
      <c r="M93" s="103">
        <f>+Tabla1[[#This Row],[Sueldo Bruto
(RD$)]]-Tabla1[[#This Row],[Total de 
Descuentos]]</f>
        <v>67846.13</v>
      </c>
      <c r="N93" s="105" t="s">
        <v>18</v>
      </c>
      <c r="O93" s="110" t="s">
        <v>19</v>
      </c>
    </row>
    <row r="94" spans="1:15" s="107" customFormat="1" ht="35.1" customHeight="1">
      <c r="A94" s="128" t="s">
        <v>234</v>
      </c>
      <c r="B94" s="108" t="s">
        <v>206</v>
      </c>
      <c r="C94" s="108" t="s">
        <v>626</v>
      </c>
      <c r="D94" s="108" t="s">
        <v>38</v>
      </c>
      <c r="E94" s="36">
        <v>44805</v>
      </c>
      <c r="F94" s="36">
        <v>44986</v>
      </c>
      <c r="G94" s="109">
        <v>80000</v>
      </c>
      <c r="H94" s="109">
        <v>7400.87</v>
      </c>
      <c r="I94" s="109">
        <v>2296</v>
      </c>
      <c r="J94" s="109">
        <v>2432</v>
      </c>
      <c r="K94" s="108">
        <v>25</v>
      </c>
      <c r="L94" s="103">
        <f>+Tabla1[[#This Row],[ISR
(Ley 11-92)
(1*)]]+Tabla1[[#This Row],[Seguro 
de Pensión 
(2.87%)  
(2*)]]+Tabla1[[#This Row],[Seguro 
de Salud 
(3.04%)
 (3*)]]+Tabla1[[#This Row],[Otros
 Descuentos]]</f>
        <v>12153.869999999999</v>
      </c>
      <c r="M94" s="103">
        <f>+Tabla1[[#This Row],[Sueldo Bruto
(RD$)]]-Tabla1[[#This Row],[Total de 
Descuentos]]</f>
        <v>67846.13</v>
      </c>
      <c r="N94" s="105" t="s">
        <v>18</v>
      </c>
      <c r="O94" s="110" t="s">
        <v>19</v>
      </c>
    </row>
    <row r="95" spans="1:15" s="107" customFormat="1" ht="35.1" customHeight="1">
      <c r="A95" s="128" t="s">
        <v>236</v>
      </c>
      <c r="B95" s="108" t="s">
        <v>202</v>
      </c>
      <c r="C95" s="108" t="s">
        <v>626</v>
      </c>
      <c r="D95" s="108" t="s">
        <v>195</v>
      </c>
      <c r="E95" s="36">
        <v>44880</v>
      </c>
      <c r="F95" s="36">
        <v>45061</v>
      </c>
      <c r="G95" s="109">
        <v>65000</v>
      </c>
      <c r="H95" s="109">
        <v>4427.58</v>
      </c>
      <c r="I95" s="109">
        <v>1865.5</v>
      </c>
      <c r="J95" s="109">
        <v>1976</v>
      </c>
      <c r="K95" s="108">
        <v>25</v>
      </c>
      <c r="L95" s="103">
        <f>+Tabla1[[#This Row],[ISR
(Ley 11-92)
(1*)]]+Tabla1[[#This Row],[Seguro 
de Pensión 
(2.87%)  
(2*)]]+Tabla1[[#This Row],[Seguro 
de Salud 
(3.04%)
 (3*)]]+Tabla1[[#This Row],[Otros
 Descuentos]]</f>
        <v>8294.08</v>
      </c>
      <c r="M95" s="103">
        <f>+Tabla1[[#This Row],[Sueldo Bruto
(RD$)]]-Tabla1[[#This Row],[Total de 
Descuentos]]</f>
        <v>56705.919999999998</v>
      </c>
      <c r="N95" s="105" t="s">
        <v>18</v>
      </c>
      <c r="O95" s="110" t="s">
        <v>35</v>
      </c>
    </row>
    <row r="96" spans="1:15" s="107" customFormat="1" ht="35.1" customHeight="1">
      <c r="A96" s="128" t="s">
        <v>238</v>
      </c>
      <c r="B96" s="108" t="s">
        <v>204</v>
      </c>
      <c r="C96" s="108" t="s">
        <v>626</v>
      </c>
      <c r="D96" s="108" t="s">
        <v>195</v>
      </c>
      <c r="E96" s="36">
        <v>44880</v>
      </c>
      <c r="F96" s="36">
        <v>45061</v>
      </c>
      <c r="G96" s="109">
        <v>65000</v>
      </c>
      <c r="H96" s="109">
        <v>4427.58</v>
      </c>
      <c r="I96" s="109">
        <v>1865.5</v>
      </c>
      <c r="J96" s="109">
        <v>1976</v>
      </c>
      <c r="K96" s="108">
        <v>25</v>
      </c>
      <c r="L96" s="103">
        <f>+Tabla1[[#This Row],[ISR
(Ley 11-92)
(1*)]]+Tabla1[[#This Row],[Seguro 
de Pensión 
(2.87%)  
(2*)]]+Tabla1[[#This Row],[Seguro 
de Salud 
(3.04%)
 (3*)]]+Tabla1[[#This Row],[Otros
 Descuentos]]</f>
        <v>8294.08</v>
      </c>
      <c r="M96" s="103">
        <f>+Tabla1[[#This Row],[Sueldo Bruto
(RD$)]]-Tabla1[[#This Row],[Total de 
Descuentos]]</f>
        <v>56705.919999999998</v>
      </c>
      <c r="N96" s="105" t="s">
        <v>18</v>
      </c>
      <c r="O96" s="110" t="s">
        <v>35</v>
      </c>
    </row>
    <row r="97" spans="1:15" s="107" customFormat="1" ht="35.1" customHeight="1">
      <c r="A97" s="128" t="s">
        <v>240</v>
      </c>
      <c r="B97" s="108" t="s">
        <v>209</v>
      </c>
      <c r="C97" s="108" t="s">
        <v>626</v>
      </c>
      <c r="D97" s="108" t="s">
        <v>59</v>
      </c>
      <c r="E97" s="36">
        <v>44943</v>
      </c>
      <c r="F97" s="36">
        <v>45124</v>
      </c>
      <c r="G97" s="109">
        <v>42000</v>
      </c>
      <c r="H97" s="108">
        <v>724.92</v>
      </c>
      <c r="I97" s="109">
        <v>1205.4000000000001</v>
      </c>
      <c r="J97" s="109">
        <v>1276.8</v>
      </c>
      <c r="K97" s="109">
        <v>7643.4</v>
      </c>
      <c r="L97" s="103">
        <f>+Tabla1[[#This Row],[ISR
(Ley 11-92)
(1*)]]+Tabla1[[#This Row],[Seguro 
de Pensión 
(2.87%)  
(2*)]]+Tabla1[[#This Row],[Seguro 
de Salud 
(3.04%)
 (3*)]]+Tabla1[[#This Row],[Otros
 Descuentos]]</f>
        <v>10850.52</v>
      </c>
      <c r="M97" s="103">
        <f>+Tabla1[[#This Row],[Sueldo Bruto
(RD$)]]-Tabla1[[#This Row],[Total de 
Descuentos]]</f>
        <v>31149.48</v>
      </c>
      <c r="N97" s="105" t="s">
        <v>18</v>
      </c>
      <c r="O97" s="110" t="s">
        <v>19</v>
      </c>
    </row>
    <row r="98" spans="1:15" s="107" customFormat="1" ht="35.1" customHeight="1">
      <c r="A98" s="128" t="s">
        <v>242</v>
      </c>
      <c r="B98" s="108" t="s">
        <v>578</v>
      </c>
      <c r="C98" s="108" t="s">
        <v>626</v>
      </c>
      <c r="D98" s="108" t="s">
        <v>59</v>
      </c>
      <c r="E98" s="36">
        <v>44972</v>
      </c>
      <c r="F98" s="36">
        <v>45153</v>
      </c>
      <c r="G98" s="109">
        <v>42000</v>
      </c>
      <c r="H98" s="108">
        <v>724.92</v>
      </c>
      <c r="I98" s="109">
        <v>1205.4000000000001</v>
      </c>
      <c r="J98" s="109">
        <v>1276.8</v>
      </c>
      <c r="K98" s="108">
        <v>25</v>
      </c>
      <c r="L98" s="103">
        <f>+Tabla1[[#This Row],[ISR
(Ley 11-92)
(1*)]]+Tabla1[[#This Row],[Seguro 
de Pensión 
(2.87%)  
(2*)]]+Tabla1[[#This Row],[Seguro 
de Salud 
(3.04%)
 (3*)]]+Tabla1[[#This Row],[Otros
 Descuentos]]</f>
        <v>3232.12</v>
      </c>
      <c r="M98" s="103">
        <f>+Tabla1[[#This Row],[Sueldo Bruto
(RD$)]]-Tabla1[[#This Row],[Total de 
Descuentos]]</f>
        <v>38767.879999999997</v>
      </c>
      <c r="N98" s="105" t="s">
        <v>18</v>
      </c>
      <c r="O98" s="110" t="s">
        <v>35</v>
      </c>
    </row>
    <row r="99" spans="1:15" s="107" customFormat="1" ht="35.1" customHeight="1">
      <c r="A99" s="128" t="s">
        <v>244</v>
      </c>
      <c r="B99" s="117" t="s">
        <v>598</v>
      </c>
      <c r="C99" s="108" t="s">
        <v>626</v>
      </c>
      <c r="D99" s="108" t="s">
        <v>59</v>
      </c>
      <c r="E99" s="121">
        <v>44835</v>
      </c>
      <c r="F99" s="121">
        <v>45017</v>
      </c>
      <c r="G99" s="119">
        <v>42000</v>
      </c>
      <c r="H99" s="108">
        <v>724.92</v>
      </c>
      <c r="I99" s="109">
        <v>1205.4000000000001</v>
      </c>
      <c r="J99" s="109">
        <v>1276.8</v>
      </c>
      <c r="K99" s="108">
        <v>25</v>
      </c>
      <c r="L99" s="103">
        <f>+Tabla1[[#This Row],[ISR
(Ley 11-92)
(1*)]]+Tabla1[[#This Row],[Seguro 
de Pensión 
(2.87%)  
(2*)]]+Tabla1[[#This Row],[Seguro 
de Salud 
(3.04%)
 (3*)]]+Tabla1[[#This Row],[Otros
 Descuentos]]</f>
        <v>3232.12</v>
      </c>
      <c r="M99" s="103">
        <f>+Tabla1[[#This Row],[Sueldo Bruto
(RD$)]]-Tabla1[[#This Row],[Total de 
Descuentos]]</f>
        <v>38767.879999999997</v>
      </c>
      <c r="N99" s="105" t="s">
        <v>18</v>
      </c>
      <c r="O99" s="110" t="s">
        <v>35</v>
      </c>
    </row>
    <row r="100" spans="1:15" s="107" customFormat="1" ht="35.1" customHeight="1">
      <c r="A100" s="128" t="s">
        <v>245</v>
      </c>
      <c r="B100" s="108" t="s">
        <v>446</v>
      </c>
      <c r="C100" s="108" t="s">
        <v>442</v>
      </c>
      <c r="D100" s="108" t="s">
        <v>72</v>
      </c>
      <c r="E100" s="35">
        <v>44896</v>
      </c>
      <c r="F100" s="35">
        <v>45078</v>
      </c>
      <c r="G100" s="109">
        <v>80000</v>
      </c>
      <c r="H100" s="109">
        <v>7400.87</v>
      </c>
      <c r="I100" s="109">
        <v>2296</v>
      </c>
      <c r="J100" s="109">
        <v>2432</v>
      </c>
      <c r="K100" s="108">
        <v>125</v>
      </c>
      <c r="L100" s="103">
        <f>+Tabla1[[#This Row],[ISR
(Ley 11-92)
(1*)]]+Tabla1[[#This Row],[Seguro 
de Pensión 
(2.87%)  
(2*)]]+Tabla1[[#This Row],[Seguro 
de Salud 
(3.04%)
 (3*)]]+Tabla1[[#This Row],[Otros
 Descuentos]]</f>
        <v>12253.869999999999</v>
      </c>
      <c r="M100" s="103">
        <f>+Tabla1[[#This Row],[Sueldo Bruto
(RD$)]]-Tabla1[[#This Row],[Total de 
Descuentos]]</f>
        <v>67746.13</v>
      </c>
      <c r="N100" s="105" t="s">
        <v>18</v>
      </c>
      <c r="O100" s="110" t="s">
        <v>35</v>
      </c>
    </row>
    <row r="101" spans="1:15" s="107" customFormat="1" ht="35.1" customHeight="1">
      <c r="A101" s="128" t="s">
        <v>247</v>
      </c>
      <c r="B101" s="117" t="s">
        <v>602</v>
      </c>
      <c r="C101" s="108" t="s">
        <v>442</v>
      </c>
      <c r="D101" s="108" t="s">
        <v>603</v>
      </c>
      <c r="E101" s="118">
        <v>44835</v>
      </c>
      <c r="F101" s="118">
        <v>45017</v>
      </c>
      <c r="G101" s="119">
        <v>90000</v>
      </c>
      <c r="H101" s="119">
        <v>9753.1200000000008</v>
      </c>
      <c r="I101" s="119">
        <v>2583</v>
      </c>
      <c r="J101" s="119">
        <v>2736</v>
      </c>
      <c r="K101" s="119">
        <v>25</v>
      </c>
      <c r="L101" s="103">
        <f>+Tabla1[[#This Row],[ISR
(Ley 11-92)
(1*)]]+Tabla1[[#This Row],[Seguro 
de Pensión 
(2.87%)  
(2*)]]+Tabla1[[#This Row],[Seguro 
de Salud 
(3.04%)
 (3*)]]+Tabla1[[#This Row],[Otros
 Descuentos]]</f>
        <v>15097.12</v>
      </c>
      <c r="M101" s="103">
        <f>+Tabla1[[#This Row],[Sueldo Bruto
(RD$)]]-Tabla1[[#This Row],[Total de 
Descuentos]]</f>
        <v>74902.880000000005</v>
      </c>
      <c r="N101" s="134" t="s">
        <v>18</v>
      </c>
      <c r="O101" s="120" t="s">
        <v>35</v>
      </c>
    </row>
    <row r="102" spans="1:15" s="107" customFormat="1" ht="35.1" customHeight="1">
      <c r="A102" s="128" t="s">
        <v>249</v>
      </c>
      <c r="B102" s="108" t="s">
        <v>215</v>
      </c>
      <c r="C102" s="108" t="s">
        <v>216</v>
      </c>
      <c r="D102" s="108" t="s">
        <v>217</v>
      </c>
      <c r="E102" s="36">
        <v>44805</v>
      </c>
      <c r="F102" s="36">
        <v>44986</v>
      </c>
      <c r="G102" s="109">
        <v>110000</v>
      </c>
      <c r="H102" s="109">
        <v>14457.62</v>
      </c>
      <c r="I102" s="109">
        <v>3157</v>
      </c>
      <c r="J102" s="109">
        <v>3344</v>
      </c>
      <c r="K102" s="109">
        <v>5125</v>
      </c>
      <c r="L102" s="103">
        <f>+Tabla1[[#This Row],[ISR
(Ley 11-92)
(1*)]]+Tabla1[[#This Row],[Seguro 
de Pensión 
(2.87%)  
(2*)]]+Tabla1[[#This Row],[Seguro 
de Salud 
(3.04%)
 (3*)]]+Tabla1[[#This Row],[Otros
 Descuentos]]</f>
        <v>26083.620000000003</v>
      </c>
      <c r="M102" s="103">
        <f>+Tabla1[[#This Row],[Sueldo Bruto
(RD$)]]-Tabla1[[#This Row],[Total de 
Descuentos]]</f>
        <v>83916.38</v>
      </c>
      <c r="N102" s="105" t="s">
        <v>18</v>
      </c>
      <c r="O102" s="110" t="s">
        <v>35</v>
      </c>
    </row>
    <row r="103" spans="1:15" s="107" customFormat="1" ht="35.1" customHeight="1">
      <c r="A103" s="128" t="s">
        <v>251</v>
      </c>
      <c r="B103" s="108" t="s">
        <v>219</v>
      </c>
      <c r="C103" s="108" t="s">
        <v>216</v>
      </c>
      <c r="D103" s="108" t="s">
        <v>94</v>
      </c>
      <c r="E103" s="35">
        <v>44841</v>
      </c>
      <c r="F103" s="35">
        <v>45023</v>
      </c>
      <c r="G103" s="109">
        <v>85000</v>
      </c>
      <c r="H103" s="109">
        <v>8576.99</v>
      </c>
      <c r="I103" s="109">
        <v>2439.5</v>
      </c>
      <c r="J103" s="109">
        <v>2584</v>
      </c>
      <c r="K103" s="108">
        <v>25</v>
      </c>
      <c r="L103" s="103">
        <f>+Tabla1[[#This Row],[ISR
(Ley 11-92)
(1*)]]+Tabla1[[#This Row],[Seguro 
de Pensión 
(2.87%)  
(2*)]]+Tabla1[[#This Row],[Seguro 
de Salud 
(3.04%)
 (3*)]]+Tabla1[[#This Row],[Otros
 Descuentos]]</f>
        <v>13625.49</v>
      </c>
      <c r="M103" s="103">
        <f>+Tabla1[[#This Row],[Sueldo Bruto
(RD$)]]-Tabla1[[#This Row],[Total de 
Descuentos]]</f>
        <v>71374.509999999995</v>
      </c>
      <c r="N103" s="105" t="s">
        <v>18</v>
      </c>
      <c r="O103" s="110" t="s">
        <v>19</v>
      </c>
    </row>
    <row r="104" spans="1:15" s="107" customFormat="1" ht="35.1" customHeight="1">
      <c r="A104" s="128" t="s">
        <v>253</v>
      </c>
      <c r="B104" s="108" t="s">
        <v>221</v>
      </c>
      <c r="C104" s="108" t="s">
        <v>222</v>
      </c>
      <c r="D104" s="108" t="s">
        <v>223</v>
      </c>
      <c r="E104" s="35">
        <v>44866</v>
      </c>
      <c r="F104" s="35">
        <v>45047</v>
      </c>
      <c r="G104" s="109">
        <v>65000</v>
      </c>
      <c r="H104" s="109">
        <v>4427.58</v>
      </c>
      <c r="I104" s="109">
        <v>1865.5</v>
      </c>
      <c r="J104" s="109">
        <v>1976</v>
      </c>
      <c r="K104" s="109">
        <v>5424.36</v>
      </c>
      <c r="L104" s="103">
        <f>+Tabla1[[#This Row],[ISR
(Ley 11-92)
(1*)]]+Tabla1[[#This Row],[Seguro 
de Pensión 
(2.87%)  
(2*)]]+Tabla1[[#This Row],[Seguro 
de Salud 
(3.04%)
 (3*)]]+Tabla1[[#This Row],[Otros
 Descuentos]]</f>
        <v>13693.439999999999</v>
      </c>
      <c r="M104" s="103">
        <f>+Tabla1[[#This Row],[Sueldo Bruto
(RD$)]]-Tabla1[[#This Row],[Total de 
Descuentos]]</f>
        <v>51306.559999999998</v>
      </c>
      <c r="N104" s="105" t="s">
        <v>18</v>
      </c>
      <c r="O104" s="110" t="s">
        <v>19</v>
      </c>
    </row>
    <row r="105" spans="1:15" s="107" customFormat="1" ht="35.1" customHeight="1">
      <c r="A105" s="128" t="s">
        <v>256</v>
      </c>
      <c r="B105" s="108" t="s">
        <v>225</v>
      </c>
      <c r="C105" s="108" t="s">
        <v>222</v>
      </c>
      <c r="D105" s="108" t="s">
        <v>223</v>
      </c>
      <c r="E105" s="35">
        <v>44866</v>
      </c>
      <c r="F105" s="35">
        <v>45047</v>
      </c>
      <c r="G105" s="109">
        <v>65000</v>
      </c>
      <c r="H105" s="109">
        <v>4125.09</v>
      </c>
      <c r="I105" s="109">
        <v>1865.5</v>
      </c>
      <c r="J105" s="109">
        <v>1976</v>
      </c>
      <c r="K105" s="109">
        <v>1637.45</v>
      </c>
      <c r="L105" s="103">
        <f>+Tabla1[[#This Row],[ISR
(Ley 11-92)
(1*)]]+Tabla1[[#This Row],[Seguro 
de Pensión 
(2.87%)  
(2*)]]+Tabla1[[#This Row],[Seguro 
de Salud 
(3.04%)
 (3*)]]+Tabla1[[#This Row],[Otros
 Descuentos]]</f>
        <v>9604.0400000000009</v>
      </c>
      <c r="M105" s="103">
        <f>+Tabla1[[#This Row],[Sueldo Bruto
(RD$)]]-Tabla1[[#This Row],[Total de 
Descuentos]]</f>
        <v>55395.96</v>
      </c>
      <c r="N105" s="105" t="s">
        <v>18</v>
      </c>
      <c r="O105" s="110" t="s">
        <v>19</v>
      </c>
    </row>
    <row r="106" spans="1:15" s="107" customFormat="1" ht="35.1" customHeight="1">
      <c r="A106" s="128" t="s">
        <v>258</v>
      </c>
      <c r="B106" s="108" t="s">
        <v>568</v>
      </c>
      <c r="C106" s="108" t="s">
        <v>222</v>
      </c>
      <c r="D106" s="108" t="s">
        <v>223</v>
      </c>
      <c r="E106" s="36">
        <v>44927</v>
      </c>
      <c r="F106" s="36">
        <v>45108</v>
      </c>
      <c r="G106" s="109">
        <v>65000</v>
      </c>
      <c r="H106" s="109">
        <v>4125.09</v>
      </c>
      <c r="I106" s="109">
        <f>+Tabla1[[#This Row],[Sueldo Bruto
(RD$)]]*0.0287</f>
        <v>1865.5</v>
      </c>
      <c r="J106" s="109">
        <f>+Tabla1[[#This Row],[Sueldo Bruto
(RD$)]]*0.0304</f>
        <v>1976</v>
      </c>
      <c r="K106" s="109">
        <v>2537.4499999999998</v>
      </c>
      <c r="L106" s="103">
        <f>+Tabla1[[#This Row],[ISR
(Ley 11-92)
(1*)]]+Tabla1[[#This Row],[Seguro 
de Pensión 
(2.87%)  
(2*)]]+Tabla1[[#This Row],[Seguro 
de Salud 
(3.04%)
 (3*)]]+Tabla1[[#This Row],[Otros
 Descuentos]]</f>
        <v>10504.04</v>
      </c>
      <c r="M106" s="103">
        <f>+Tabla1[[#This Row],[Sueldo Bruto
(RD$)]]-Tabla1[[#This Row],[Total de 
Descuentos]]</f>
        <v>54495.96</v>
      </c>
      <c r="N106" s="105" t="s">
        <v>18</v>
      </c>
      <c r="O106" s="110" t="s">
        <v>19</v>
      </c>
    </row>
    <row r="107" spans="1:15" s="107" customFormat="1" ht="35.1" customHeight="1">
      <c r="A107" s="128" t="s">
        <v>261</v>
      </c>
      <c r="B107" s="142" t="s">
        <v>610</v>
      </c>
      <c r="C107" s="108" t="s">
        <v>222</v>
      </c>
      <c r="D107" s="142" t="s">
        <v>223</v>
      </c>
      <c r="E107" s="143">
        <v>44866</v>
      </c>
      <c r="F107" s="143">
        <v>45047</v>
      </c>
      <c r="G107" s="144">
        <v>65000</v>
      </c>
      <c r="H107" s="109">
        <v>4427.58</v>
      </c>
      <c r="I107" s="109">
        <f>+Tabla1[[#This Row],[Sueldo Bruto
(RD$)]]*0.0287</f>
        <v>1865.5</v>
      </c>
      <c r="J107" s="109">
        <f>+Tabla1[[#This Row],[Sueldo Bruto
(RD$)]]*0.0304</f>
        <v>1976</v>
      </c>
      <c r="K107" s="109">
        <v>25</v>
      </c>
      <c r="L107" s="103">
        <f>+Tabla1[[#This Row],[ISR
(Ley 11-92)
(1*)]]+Tabla1[[#This Row],[Seguro 
de Pensión 
(2.87%)  
(2*)]]+Tabla1[[#This Row],[Seguro 
de Salud 
(3.04%)
 (3*)]]+Tabla1[[#This Row],[Otros
 Descuentos]]</f>
        <v>8294.08</v>
      </c>
      <c r="M107" s="103">
        <f>+Tabla1[[#This Row],[Sueldo Bruto
(RD$)]]-Tabla1[[#This Row],[Total de 
Descuentos]]</f>
        <v>56705.919999999998</v>
      </c>
      <c r="N107" s="105" t="s">
        <v>18</v>
      </c>
      <c r="O107" s="145" t="s">
        <v>19</v>
      </c>
    </row>
    <row r="108" spans="1:15" s="107" customFormat="1" ht="35.1" customHeight="1">
      <c r="A108" s="128" t="s">
        <v>263</v>
      </c>
      <c r="B108" s="108" t="s">
        <v>227</v>
      </c>
      <c r="C108" s="108" t="s">
        <v>228</v>
      </c>
      <c r="D108" s="108" t="s">
        <v>64</v>
      </c>
      <c r="E108" s="36">
        <v>44805</v>
      </c>
      <c r="F108" s="36">
        <v>44986</v>
      </c>
      <c r="G108" s="109">
        <v>125000</v>
      </c>
      <c r="H108" s="111">
        <v>17985.990000000002</v>
      </c>
      <c r="I108" s="109">
        <v>3587.5</v>
      </c>
      <c r="J108" s="109">
        <v>3800</v>
      </c>
      <c r="K108" s="109">
        <v>1275</v>
      </c>
      <c r="L108" s="103">
        <f>+Tabla1[[#This Row],[ISR
(Ley 11-92)
(1*)]]+Tabla1[[#This Row],[Seguro 
de Pensión 
(2.87%)  
(2*)]]+Tabla1[[#This Row],[Seguro 
de Salud 
(3.04%)
 (3*)]]+Tabla1[[#This Row],[Otros
 Descuentos]]</f>
        <v>26648.49</v>
      </c>
      <c r="M108" s="103">
        <f>+Tabla1[[#This Row],[Sueldo Bruto
(RD$)]]-Tabla1[[#This Row],[Total de 
Descuentos]]</f>
        <v>98351.51</v>
      </c>
      <c r="N108" s="105" t="s">
        <v>18</v>
      </c>
      <c r="O108" s="110" t="s">
        <v>35</v>
      </c>
    </row>
    <row r="109" spans="1:15" s="107" customFormat="1" ht="35.1" customHeight="1">
      <c r="A109" s="128" t="s">
        <v>265</v>
      </c>
      <c r="B109" s="108" t="s">
        <v>230</v>
      </c>
      <c r="C109" s="108" t="s">
        <v>228</v>
      </c>
      <c r="D109" s="108" t="s">
        <v>17</v>
      </c>
      <c r="E109" s="36">
        <v>44919</v>
      </c>
      <c r="F109" s="36">
        <v>45101</v>
      </c>
      <c r="G109" s="109">
        <v>90000</v>
      </c>
      <c r="H109" s="111">
        <v>9753.1200000000008</v>
      </c>
      <c r="I109" s="109">
        <v>2583</v>
      </c>
      <c r="J109" s="109">
        <v>2736</v>
      </c>
      <c r="K109" s="108">
        <v>25</v>
      </c>
      <c r="L109" s="103">
        <f>+Tabla1[[#This Row],[ISR
(Ley 11-92)
(1*)]]+Tabla1[[#This Row],[Seguro 
de Pensión 
(2.87%)  
(2*)]]+Tabla1[[#This Row],[Seguro 
de Salud 
(3.04%)
 (3*)]]+Tabla1[[#This Row],[Otros
 Descuentos]]</f>
        <v>15097.12</v>
      </c>
      <c r="M109" s="103">
        <f>+Tabla1[[#This Row],[Sueldo Bruto
(RD$)]]-Tabla1[[#This Row],[Total de 
Descuentos]]</f>
        <v>74902.880000000005</v>
      </c>
      <c r="N109" s="105" t="s">
        <v>18</v>
      </c>
      <c r="O109" s="110" t="s">
        <v>35</v>
      </c>
    </row>
    <row r="110" spans="1:15" s="107" customFormat="1" ht="35.1" customHeight="1">
      <c r="A110" s="128" t="s">
        <v>266</v>
      </c>
      <c r="B110" s="108" t="s">
        <v>233</v>
      </c>
      <c r="C110" s="108" t="s">
        <v>228</v>
      </c>
      <c r="D110" s="108" t="s">
        <v>231</v>
      </c>
      <c r="E110" s="36">
        <v>44866</v>
      </c>
      <c r="F110" s="36">
        <v>45047</v>
      </c>
      <c r="G110" s="109">
        <v>65000</v>
      </c>
      <c r="H110" s="111">
        <v>4427.58</v>
      </c>
      <c r="I110" s="109">
        <v>1865.5</v>
      </c>
      <c r="J110" s="109">
        <v>1976</v>
      </c>
      <c r="K110" s="108">
        <v>25</v>
      </c>
      <c r="L110" s="103">
        <f>+Tabla1[[#This Row],[ISR
(Ley 11-92)
(1*)]]+Tabla1[[#This Row],[Seguro 
de Pensión 
(2.87%)  
(2*)]]+Tabla1[[#This Row],[Seguro 
de Salud 
(3.04%)
 (3*)]]+Tabla1[[#This Row],[Otros
 Descuentos]]</f>
        <v>8294.08</v>
      </c>
      <c r="M110" s="103">
        <f>+Tabla1[[#This Row],[Sueldo Bruto
(RD$)]]-Tabla1[[#This Row],[Total de 
Descuentos]]</f>
        <v>56705.919999999998</v>
      </c>
      <c r="N110" s="105" t="s">
        <v>18</v>
      </c>
      <c r="O110" s="110" t="s">
        <v>19</v>
      </c>
    </row>
    <row r="111" spans="1:15" s="107" customFormat="1" ht="35.1" customHeight="1">
      <c r="A111" s="128" t="s">
        <v>268</v>
      </c>
      <c r="B111" s="108" t="s">
        <v>235</v>
      </c>
      <c r="C111" s="108" t="s">
        <v>228</v>
      </c>
      <c r="D111" s="108" t="s">
        <v>231</v>
      </c>
      <c r="E111" s="36">
        <v>44805</v>
      </c>
      <c r="F111" s="36">
        <v>44986</v>
      </c>
      <c r="G111" s="109">
        <v>65000</v>
      </c>
      <c r="H111" s="111">
        <v>4427.58</v>
      </c>
      <c r="I111" s="109">
        <v>1865.5</v>
      </c>
      <c r="J111" s="109">
        <v>1976</v>
      </c>
      <c r="K111" s="108">
        <v>25</v>
      </c>
      <c r="L111" s="103">
        <f>+Tabla1[[#This Row],[ISR
(Ley 11-92)
(1*)]]+Tabla1[[#This Row],[Seguro 
de Pensión 
(2.87%)  
(2*)]]+Tabla1[[#This Row],[Seguro 
de Salud 
(3.04%)
 (3*)]]+Tabla1[[#This Row],[Otros
 Descuentos]]</f>
        <v>8294.08</v>
      </c>
      <c r="M111" s="103">
        <f>+Tabla1[[#This Row],[Sueldo Bruto
(RD$)]]-Tabla1[[#This Row],[Total de 
Descuentos]]</f>
        <v>56705.919999999998</v>
      </c>
      <c r="N111" s="105" t="s">
        <v>18</v>
      </c>
      <c r="O111" s="110" t="s">
        <v>35</v>
      </c>
    </row>
    <row r="112" spans="1:15" s="107" customFormat="1" ht="35.1" customHeight="1">
      <c r="A112" s="128" t="s">
        <v>270</v>
      </c>
      <c r="B112" s="108" t="s">
        <v>237</v>
      </c>
      <c r="C112" s="108" t="s">
        <v>228</v>
      </c>
      <c r="D112" s="108" t="s">
        <v>231</v>
      </c>
      <c r="E112" s="35">
        <v>44805</v>
      </c>
      <c r="F112" s="35">
        <v>44986</v>
      </c>
      <c r="G112" s="109">
        <v>65000</v>
      </c>
      <c r="H112" s="109">
        <v>4125.09</v>
      </c>
      <c r="I112" s="109">
        <v>1865.5</v>
      </c>
      <c r="J112" s="109">
        <v>1976</v>
      </c>
      <c r="K112" s="109">
        <v>1537.45</v>
      </c>
      <c r="L112" s="103">
        <f>+Tabla1[[#This Row],[ISR
(Ley 11-92)
(1*)]]+Tabla1[[#This Row],[Seguro 
de Pensión 
(2.87%)  
(2*)]]+Tabla1[[#This Row],[Seguro 
de Salud 
(3.04%)
 (3*)]]+Tabla1[[#This Row],[Otros
 Descuentos]]</f>
        <v>9504.0400000000009</v>
      </c>
      <c r="M112" s="103">
        <f>+Tabla1[[#This Row],[Sueldo Bruto
(RD$)]]-Tabla1[[#This Row],[Total de 
Descuentos]]</f>
        <v>55495.96</v>
      </c>
      <c r="N112" s="105" t="s">
        <v>18</v>
      </c>
      <c r="O112" s="110" t="s">
        <v>35</v>
      </c>
    </row>
    <row r="113" spans="1:15" s="107" customFormat="1" ht="35.1" customHeight="1">
      <c r="A113" s="128" t="s">
        <v>273</v>
      </c>
      <c r="B113" s="108" t="s">
        <v>239</v>
      </c>
      <c r="C113" s="108" t="s">
        <v>228</v>
      </c>
      <c r="D113" s="108" t="s">
        <v>231</v>
      </c>
      <c r="E113" s="36">
        <v>44941</v>
      </c>
      <c r="F113" s="36">
        <v>45112</v>
      </c>
      <c r="G113" s="109">
        <v>65000</v>
      </c>
      <c r="H113" s="108">
        <v>4427.58</v>
      </c>
      <c r="I113" s="109">
        <v>1865.5</v>
      </c>
      <c r="J113" s="109">
        <v>1976</v>
      </c>
      <c r="K113" s="108">
        <v>25</v>
      </c>
      <c r="L113" s="103">
        <f>+Tabla1[[#This Row],[ISR
(Ley 11-92)
(1*)]]+Tabla1[[#This Row],[Seguro 
de Pensión 
(2.87%)  
(2*)]]+Tabla1[[#This Row],[Seguro 
de Salud 
(3.04%)
 (3*)]]+Tabla1[[#This Row],[Otros
 Descuentos]]</f>
        <v>8294.08</v>
      </c>
      <c r="M113" s="103">
        <f>+Tabla1[[#This Row],[Sueldo Bruto
(RD$)]]-Tabla1[[#This Row],[Total de 
Descuentos]]</f>
        <v>56705.919999999998</v>
      </c>
      <c r="N113" s="105" t="s">
        <v>18</v>
      </c>
      <c r="O113" s="110" t="s">
        <v>19</v>
      </c>
    </row>
    <row r="114" spans="1:15" s="107" customFormat="1" ht="35.1" customHeight="1">
      <c r="A114" s="128" t="s">
        <v>275</v>
      </c>
      <c r="B114" s="108" t="s">
        <v>555</v>
      </c>
      <c r="C114" s="108" t="s">
        <v>228</v>
      </c>
      <c r="D114" s="108" t="s">
        <v>231</v>
      </c>
      <c r="E114" s="36">
        <v>44881</v>
      </c>
      <c r="F114" s="36">
        <v>45062</v>
      </c>
      <c r="G114" s="109">
        <v>65000</v>
      </c>
      <c r="H114" s="109">
        <v>4427.58</v>
      </c>
      <c r="I114" s="109">
        <v>1865.5</v>
      </c>
      <c r="J114" s="109">
        <v>1976</v>
      </c>
      <c r="K114" s="109">
        <v>25</v>
      </c>
      <c r="L114" s="103">
        <f>+Tabla1[[#This Row],[ISR
(Ley 11-92)
(1*)]]+Tabla1[[#This Row],[Seguro 
de Pensión 
(2.87%)  
(2*)]]+Tabla1[[#This Row],[Seguro 
de Salud 
(3.04%)
 (3*)]]+Tabla1[[#This Row],[Otros
 Descuentos]]</f>
        <v>8294.08</v>
      </c>
      <c r="M114" s="103">
        <f>+Tabla1[[#This Row],[Sueldo Bruto
(RD$)]]-Tabla1[[#This Row],[Total de 
Descuentos]]</f>
        <v>56705.919999999998</v>
      </c>
      <c r="N114" s="112" t="s">
        <v>18</v>
      </c>
      <c r="O114" s="110" t="s">
        <v>35</v>
      </c>
    </row>
    <row r="115" spans="1:15" s="164" customFormat="1" ht="35.1" customHeight="1">
      <c r="A115" s="128" t="s">
        <v>277</v>
      </c>
      <c r="B115" s="108" t="s">
        <v>556</v>
      </c>
      <c r="C115" s="108" t="s">
        <v>228</v>
      </c>
      <c r="D115" s="108" t="s">
        <v>231</v>
      </c>
      <c r="E115" s="36">
        <v>44901</v>
      </c>
      <c r="F115" s="36">
        <v>45083</v>
      </c>
      <c r="G115" s="109">
        <v>65000</v>
      </c>
      <c r="H115" s="109">
        <v>4427.58</v>
      </c>
      <c r="I115" s="109">
        <v>1865.5</v>
      </c>
      <c r="J115" s="109">
        <v>1976</v>
      </c>
      <c r="K115" s="109">
        <v>25</v>
      </c>
      <c r="L115" s="103">
        <f>+Tabla1[[#This Row],[ISR
(Ley 11-92)
(1*)]]+Tabla1[[#This Row],[Seguro 
de Pensión 
(2.87%)  
(2*)]]+Tabla1[[#This Row],[Seguro 
de Salud 
(3.04%)
 (3*)]]+Tabla1[[#This Row],[Otros
 Descuentos]]</f>
        <v>8294.08</v>
      </c>
      <c r="M115" s="103">
        <f>+Tabla1[[#This Row],[Sueldo Bruto
(RD$)]]-Tabla1[[#This Row],[Total de 
Descuentos]]</f>
        <v>56705.919999999998</v>
      </c>
      <c r="N115" s="112" t="s">
        <v>18</v>
      </c>
      <c r="O115" s="110" t="s">
        <v>35</v>
      </c>
    </row>
    <row r="116" spans="1:15" s="107" customFormat="1" ht="35.1" customHeight="1">
      <c r="A116" s="128" t="s">
        <v>279</v>
      </c>
      <c r="B116" s="108" t="s">
        <v>243</v>
      </c>
      <c r="C116" s="108" t="s">
        <v>228</v>
      </c>
      <c r="D116" s="108" t="s">
        <v>38</v>
      </c>
      <c r="E116" s="35">
        <v>44866</v>
      </c>
      <c r="F116" s="35">
        <v>45047</v>
      </c>
      <c r="G116" s="109">
        <v>75000</v>
      </c>
      <c r="H116" s="108">
        <v>6006.89</v>
      </c>
      <c r="I116" s="109">
        <v>2152.5</v>
      </c>
      <c r="J116" s="109">
        <v>2280</v>
      </c>
      <c r="K116" s="109">
        <v>1537.45</v>
      </c>
      <c r="L116" s="103">
        <f>+Tabla1[[#This Row],[ISR
(Ley 11-92)
(1*)]]+Tabla1[[#This Row],[Seguro 
de Pensión 
(2.87%)  
(2*)]]+Tabla1[[#This Row],[Seguro 
de Salud 
(3.04%)
 (3*)]]+Tabla1[[#This Row],[Otros
 Descuentos]]</f>
        <v>11976.84</v>
      </c>
      <c r="M116" s="103">
        <f>+Tabla1[[#This Row],[Sueldo Bruto
(RD$)]]-Tabla1[[#This Row],[Total de 
Descuentos]]</f>
        <v>63023.16</v>
      </c>
      <c r="N116" s="105" t="s">
        <v>18</v>
      </c>
      <c r="O116" s="110" t="s">
        <v>19</v>
      </c>
    </row>
    <row r="117" spans="1:15" s="107" customFormat="1" ht="35.1" customHeight="1">
      <c r="A117" s="128" t="s">
        <v>281</v>
      </c>
      <c r="B117" s="108" t="s">
        <v>591</v>
      </c>
      <c r="C117" s="108" t="s">
        <v>228</v>
      </c>
      <c r="D117" s="108" t="s">
        <v>159</v>
      </c>
      <c r="E117" s="35">
        <v>44805</v>
      </c>
      <c r="F117" s="35">
        <v>44986</v>
      </c>
      <c r="G117" s="109">
        <v>65000</v>
      </c>
      <c r="H117" s="109">
        <v>4427.58</v>
      </c>
      <c r="I117" s="109">
        <v>1865.5</v>
      </c>
      <c r="J117" s="109">
        <v>1976</v>
      </c>
      <c r="K117" s="109">
        <v>8625</v>
      </c>
      <c r="L117" s="103">
        <f>+Tabla1[[#This Row],[ISR
(Ley 11-92)
(1*)]]+Tabla1[[#This Row],[Seguro 
de Pensión 
(2.87%)  
(2*)]]+Tabla1[[#This Row],[Seguro 
de Salud 
(3.04%)
 (3*)]]+Tabla1[[#This Row],[Otros
 Descuentos]]</f>
        <v>16894.080000000002</v>
      </c>
      <c r="M117" s="103">
        <f>+Tabla1[[#This Row],[Sueldo Bruto
(RD$)]]-Tabla1[[#This Row],[Total de 
Descuentos]]</f>
        <v>48105.919999999998</v>
      </c>
      <c r="N117" s="105" t="s">
        <v>18</v>
      </c>
      <c r="O117" s="110" t="s">
        <v>19</v>
      </c>
    </row>
    <row r="118" spans="1:15" s="107" customFormat="1" ht="35.1" customHeight="1">
      <c r="A118" s="128" t="s">
        <v>283</v>
      </c>
      <c r="B118" s="108" t="s">
        <v>246</v>
      </c>
      <c r="C118" s="108" t="s">
        <v>228</v>
      </c>
      <c r="D118" s="108" t="s">
        <v>38</v>
      </c>
      <c r="E118" s="36">
        <v>44853</v>
      </c>
      <c r="F118" s="36">
        <v>45035</v>
      </c>
      <c r="G118" s="109">
        <v>65000</v>
      </c>
      <c r="H118" s="111">
        <v>4427.58</v>
      </c>
      <c r="I118" s="109">
        <v>1865.5</v>
      </c>
      <c r="J118" s="109">
        <v>1976</v>
      </c>
      <c r="K118" s="108">
        <v>25</v>
      </c>
      <c r="L118" s="103">
        <f>+Tabla1[[#This Row],[ISR
(Ley 11-92)
(1*)]]+Tabla1[[#This Row],[Seguro 
de Pensión 
(2.87%)  
(2*)]]+Tabla1[[#This Row],[Seguro 
de Salud 
(3.04%)
 (3*)]]+Tabla1[[#This Row],[Otros
 Descuentos]]</f>
        <v>8294.08</v>
      </c>
      <c r="M118" s="103">
        <f>+Tabla1[[#This Row],[Sueldo Bruto
(RD$)]]-Tabla1[[#This Row],[Total de 
Descuentos]]</f>
        <v>56705.919999999998</v>
      </c>
      <c r="N118" s="105" t="s">
        <v>18</v>
      </c>
      <c r="O118" s="110" t="s">
        <v>19</v>
      </c>
    </row>
    <row r="119" spans="1:15" s="107" customFormat="1" ht="35.1" customHeight="1">
      <c r="A119" s="128" t="s">
        <v>286</v>
      </c>
      <c r="B119" s="108" t="s">
        <v>248</v>
      </c>
      <c r="C119" s="108" t="s">
        <v>228</v>
      </c>
      <c r="D119" s="108" t="s">
        <v>38</v>
      </c>
      <c r="E119" s="36">
        <v>44849</v>
      </c>
      <c r="F119" s="36">
        <v>45031</v>
      </c>
      <c r="G119" s="109">
        <v>65000</v>
      </c>
      <c r="H119" s="111">
        <v>4427.58</v>
      </c>
      <c r="I119" s="109">
        <v>1865.5</v>
      </c>
      <c r="J119" s="109">
        <v>1976</v>
      </c>
      <c r="K119" s="108">
        <v>25</v>
      </c>
      <c r="L119" s="103">
        <f>+Tabla1[[#This Row],[ISR
(Ley 11-92)
(1*)]]+Tabla1[[#This Row],[Seguro 
de Pensión 
(2.87%)  
(2*)]]+Tabla1[[#This Row],[Seguro 
de Salud 
(3.04%)
 (3*)]]+Tabla1[[#This Row],[Otros
 Descuentos]]</f>
        <v>8294.08</v>
      </c>
      <c r="M119" s="103">
        <f>+Tabla1[[#This Row],[Sueldo Bruto
(RD$)]]-Tabla1[[#This Row],[Total de 
Descuentos]]</f>
        <v>56705.919999999998</v>
      </c>
      <c r="N119" s="105" t="s">
        <v>18</v>
      </c>
      <c r="O119" s="110" t="s">
        <v>19</v>
      </c>
    </row>
    <row r="120" spans="1:15" s="107" customFormat="1" ht="35.1" customHeight="1">
      <c r="A120" s="128" t="s">
        <v>289</v>
      </c>
      <c r="B120" s="108" t="s">
        <v>250</v>
      </c>
      <c r="C120" s="108" t="s">
        <v>228</v>
      </c>
      <c r="D120" s="108" t="s">
        <v>38</v>
      </c>
      <c r="E120" s="37">
        <v>44929</v>
      </c>
      <c r="F120" s="37">
        <v>45110</v>
      </c>
      <c r="G120" s="109">
        <v>65000</v>
      </c>
      <c r="H120" s="109">
        <v>4427.58</v>
      </c>
      <c r="I120" s="109">
        <v>1865.5</v>
      </c>
      <c r="J120" s="109">
        <v>1976</v>
      </c>
      <c r="K120" s="109">
        <v>4377.07</v>
      </c>
      <c r="L120" s="103">
        <f>+Tabla1[[#This Row],[ISR
(Ley 11-92)
(1*)]]+Tabla1[[#This Row],[Seguro 
de Pensión 
(2.87%)  
(2*)]]+Tabla1[[#This Row],[Seguro 
de Salud 
(3.04%)
 (3*)]]+Tabla1[[#This Row],[Otros
 Descuentos]]</f>
        <v>12646.15</v>
      </c>
      <c r="M120" s="103">
        <f>+Tabla1[[#This Row],[Sueldo Bruto
(RD$)]]-Tabla1[[#This Row],[Total de 
Descuentos]]</f>
        <v>52353.85</v>
      </c>
      <c r="N120" s="105" t="s">
        <v>18</v>
      </c>
      <c r="O120" s="110" t="s">
        <v>19</v>
      </c>
    </row>
    <row r="121" spans="1:15" s="107" customFormat="1" ht="35.1" customHeight="1">
      <c r="A121" s="128" t="s">
        <v>291</v>
      </c>
      <c r="B121" s="108" t="s">
        <v>254</v>
      </c>
      <c r="C121" s="108" t="s">
        <v>252</v>
      </c>
      <c r="D121" s="108" t="s">
        <v>255</v>
      </c>
      <c r="E121" s="121">
        <v>44958</v>
      </c>
      <c r="F121" s="121">
        <v>45139</v>
      </c>
      <c r="G121" s="109">
        <v>100000</v>
      </c>
      <c r="H121" s="111">
        <v>11727.26</v>
      </c>
      <c r="I121" s="109">
        <v>2870</v>
      </c>
      <c r="J121" s="109">
        <v>3040</v>
      </c>
      <c r="K121" s="109">
        <v>1537.45</v>
      </c>
      <c r="L121" s="103">
        <f>+Tabla1[[#This Row],[ISR
(Ley 11-92)
(1*)]]+Tabla1[[#This Row],[Seguro 
de Pensión 
(2.87%)  
(2*)]]+Tabla1[[#This Row],[Seguro 
de Salud 
(3.04%)
 (3*)]]+Tabla1[[#This Row],[Otros
 Descuentos]]</f>
        <v>19174.710000000003</v>
      </c>
      <c r="M121" s="103">
        <f>+Tabla1[[#This Row],[Sueldo Bruto
(RD$)]]-Tabla1[[#This Row],[Total de 
Descuentos]]</f>
        <v>80825.289999999994</v>
      </c>
      <c r="N121" s="105" t="s">
        <v>18</v>
      </c>
      <c r="O121" s="110" t="s">
        <v>19</v>
      </c>
    </row>
    <row r="122" spans="1:15" s="107" customFormat="1" ht="35.1" customHeight="1">
      <c r="A122" s="128" t="s">
        <v>293</v>
      </c>
      <c r="B122" s="108" t="s">
        <v>257</v>
      </c>
      <c r="C122" s="108" t="s">
        <v>252</v>
      </c>
      <c r="D122" s="108" t="s">
        <v>38</v>
      </c>
      <c r="E122" s="121">
        <v>44958</v>
      </c>
      <c r="F122" s="121">
        <v>45139</v>
      </c>
      <c r="G122" s="109">
        <v>65000</v>
      </c>
      <c r="H122" s="109">
        <v>4125.09</v>
      </c>
      <c r="I122" s="109">
        <v>1865.5</v>
      </c>
      <c r="J122" s="109">
        <v>1976</v>
      </c>
      <c r="K122" s="108">
        <v>1637.45</v>
      </c>
      <c r="L122" s="103">
        <f>+Tabla1[[#This Row],[ISR
(Ley 11-92)
(1*)]]+Tabla1[[#This Row],[Seguro 
de Pensión 
(2.87%)  
(2*)]]+Tabla1[[#This Row],[Seguro 
de Salud 
(3.04%)
 (3*)]]+Tabla1[[#This Row],[Otros
 Descuentos]]</f>
        <v>9604.0400000000009</v>
      </c>
      <c r="M122" s="103">
        <f>+Tabla1[[#This Row],[Sueldo Bruto
(RD$)]]-Tabla1[[#This Row],[Total de 
Descuentos]]</f>
        <v>55395.96</v>
      </c>
      <c r="N122" s="105" t="s">
        <v>18</v>
      </c>
      <c r="O122" s="110" t="s">
        <v>19</v>
      </c>
    </row>
    <row r="123" spans="1:15" s="107" customFormat="1" ht="35.1" customHeight="1">
      <c r="A123" s="128" t="s">
        <v>295</v>
      </c>
      <c r="B123" s="108" t="s">
        <v>579</v>
      </c>
      <c r="C123" s="108" t="s">
        <v>252</v>
      </c>
      <c r="D123" s="108" t="s">
        <v>451</v>
      </c>
      <c r="E123" s="121">
        <v>44958</v>
      </c>
      <c r="F123" s="121">
        <v>45139</v>
      </c>
      <c r="G123" s="109">
        <v>65000</v>
      </c>
      <c r="H123" s="109">
        <v>4427.58</v>
      </c>
      <c r="I123" s="109">
        <v>1865.5</v>
      </c>
      <c r="J123" s="109">
        <v>1976</v>
      </c>
      <c r="K123" s="108">
        <v>25</v>
      </c>
      <c r="L123" s="103">
        <f>+Tabla1[[#This Row],[ISR
(Ley 11-92)
(1*)]]+Tabla1[[#This Row],[Seguro 
de Pensión 
(2.87%)  
(2*)]]+Tabla1[[#This Row],[Seguro 
de Salud 
(3.04%)
 (3*)]]+Tabla1[[#This Row],[Otros
 Descuentos]]</f>
        <v>8294.08</v>
      </c>
      <c r="M123" s="103">
        <f>+Tabla1[[#This Row],[Sueldo Bruto
(RD$)]]-Tabla1[[#This Row],[Total de 
Descuentos]]</f>
        <v>56705.919999999998</v>
      </c>
      <c r="N123" s="105" t="s">
        <v>18</v>
      </c>
      <c r="O123" s="110" t="s">
        <v>19</v>
      </c>
    </row>
    <row r="124" spans="1:15" s="107" customFormat="1" ht="35.1" customHeight="1">
      <c r="A124" s="128" t="s">
        <v>297</v>
      </c>
      <c r="B124" s="142" t="s">
        <v>611</v>
      </c>
      <c r="C124" s="108" t="s">
        <v>252</v>
      </c>
      <c r="D124" s="108" t="s">
        <v>451</v>
      </c>
      <c r="E124" s="121">
        <v>44958</v>
      </c>
      <c r="F124" s="121">
        <v>45139</v>
      </c>
      <c r="G124" s="144">
        <v>65000</v>
      </c>
      <c r="H124" s="109">
        <v>4427.58</v>
      </c>
      <c r="I124" s="109">
        <v>1865.5</v>
      </c>
      <c r="J124" s="109">
        <v>1976</v>
      </c>
      <c r="K124" s="108">
        <v>25</v>
      </c>
      <c r="L124" s="103">
        <f>+Tabla1[[#This Row],[ISR
(Ley 11-92)
(1*)]]+Tabla1[[#This Row],[Seguro 
de Pensión 
(2.87%)  
(2*)]]+Tabla1[[#This Row],[Seguro 
de Salud 
(3.04%)
 (3*)]]+Tabla1[[#This Row],[Otros
 Descuentos]]</f>
        <v>8294.08</v>
      </c>
      <c r="M124" s="103">
        <f>+Tabla1[[#This Row],[Sueldo Bruto
(RD$)]]-Tabla1[[#This Row],[Total de 
Descuentos]]</f>
        <v>56705.919999999998</v>
      </c>
      <c r="N124" s="105" t="s">
        <v>18</v>
      </c>
      <c r="O124" s="145" t="s">
        <v>35</v>
      </c>
    </row>
    <row r="125" spans="1:15" s="107" customFormat="1" ht="35.1" customHeight="1">
      <c r="A125" s="128" t="s">
        <v>299</v>
      </c>
      <c r="B125" s="108" t="s">
        <v>259</v>
      </c>
      <c r="C125" s="108" t="s">
        <v>252</v>
      </c>
      <c r="D125" s="108" t="s">
        <v>260</v>
      </c>
      <c r="E125" s="121">
        <v>44958</v>
      </c>
      <c r="F125" s="121">
        <v>45139</v>
      </c>
      <c r="G125" s="109">
        <v>35000</v>
      </c>
      <c r="H125" s="108">
        <v>0</v>
      </c>
      <c r="I125" s="109">
        <v>1004.5</v>
      </c>
      <c r="J125" s="109">
        <v>1064</v>
      </c>
      <c r="K125" s="108">
        <v>25</v>
      </c>
      <c r="L125" s="103">
        <f>+Tabla1[[#This Row],[ISR
(Ley 11-92)
(1*)]]+Tabla1[[#This Row],[Seguro 
de Pensión 
(2.87%)  
(2*)]]+Tabla1[[#This Row],[Seguro 
de Salud 
(3.04%)
 (3*)]]+Tabla1[[#This Row],[Otros
 Descuentos]]</f>
        <v>2093.5</v>
      </c>
      <c r="M125" s="103">
        <f>+Tabla1[[#This Row],[Sueldo Bruto
(RD$)]]-Tabla1[[#This Row],[Total de 
Descuentos]]</f>
        <v>32906.5</v>
      </c>
      <c r="N125" s="105" t="s">
        <v>18</v>
      </c>
      <c r="O125" s="110" t="s">
        <v>19</v>
      </c>
    </row>
    <row r="126" spans="1:15" s="107" customFormat="1" ht="35.1" customHeight="1">
      <c r="A126" s="128" t="s">
        <v>495</v>
      </c>
      <c r="B126" s="108" t="s">
        <v>264</v>
      </c>
      <c r="C126" s="108" t="s">
        <v>252</v>
      </c>
      <c r="D126" s="108" t="s">
        <v>260</v>
      </c>
      <c r="E126" s="121">
        <v>44958</v>
      </c>
      <c r="F126" s="121">
        <v>45139</v>
      </c>
      <c r="G126" s="109">
        <v>35000</v>
      </c>
      <c r="H126" s="108">
        <v>0</v>
      </c>
      <c r="I126" s="109">
        <v>1004.5</v>
      </c>
      <c r="J126" s="109">
        <v>1064</v>
      </c>
      <c r="K126" s="109">
        <v>9297.2800000000007</v>
      </c>
      <c r="L126" s="103">
        <f>+Tabla1[[#This Row],[ISR
(Ley 11-92)
(1*)]]+Tabla1[[#This Row],[Seguro 
de Pensión 
(2.87%)  
(2*)]]+Tabla1[[#This Row],[Seguro 
de Salud 
(3.04%)
 (3*)]]+Tabla1[[#This Row],[Otros
 Descuentos]]</f>
        <v>11365.78</v>
      </c>
      <c r="M126" s="103">
        <f>+Tabla1[[#This Row],[Sueldo Bruto
(RD$)]]-Tabla1[[#This Row],[Total de 
Descuentos]]</f>
        <v>23634.22</v>
      </c>
      <c r="N126" s="105" t="s">
        <v>18</v>
      </c>
      <c r="O126" s="110" t="s">
        <v>35</v>
      </c>
    </row>
    <row r="127" spans="1:15" s="107" customFormat="1" ht="35.1" customHeight="1">
      <c r="A127" s="128" t="s">
        <v>496</v>
      </c>
      <c r="B127" s="108" t="s">
        <v>267</v>
      </c>
      <c r="C127" s="108" t="s">
        <v>252</v>
      </c>
      <c r="D127" s="108" t="s">
        <v>260</v>
      </c>
      <c r="E127" s="121">
        <v>44958</v>
      </c>
      <c r="F127" s="121">
        <v>45139</v>
      </c>
      <c r="G127" s="109">
        <v>35000</v>
      </c>
      <c r="H127" s="108">
        <v>0</v>
      </c>
      <c r="I127" s="109">
        <v>1004.5</v>
      </c>
      <c r="J127" s="109">
        <v>1064</v>
      </c>
      <c r="K127" s="109">
        <v>2125</v>
      </c>
      <c r="L127" s="103">
        <f>+Tabla1[[#This Row],[ISR
(Ley 11-92)
(1*)]]+Tabla1[[#This Row],[Seguro 
de Pensión 
(2.87%)  
(2*)]]+Tabla1[[#This Row],[Seguro 
de Salud 
(3.04%)
 (3*)]]+Tabla1[[#This Row],[Otros
 Descuentos]]</f>
        <v>4193.5</v>
      </c>
      <c r="M127" s="103">
        <f>+Tabla1[[#This Row],[Sueldo Bruto
(RD$)]]-Tabla1[[#This Row],[Total de 
Descuentos]]</f>
        <v>30806.5</v>
      </c>
      <c r="N127" s="105" t="s">
        <v>18</v>
      </c>
      <c r="O127" s="110" t="s">
        <v>35</v>
      </c>
    </row>
    <row r="128" spans="1:15" s="107" customFormat="1" ht="35.1" customHeight="1">
      <c r="A128" s="128" t="s">
        <v>497</v>
      </c>
      <c r="B128" s="108" t="s">
        <v>271</v>
      </c>
      <c r="C128" s="108" t="s">
        <v>252</v>
      </c>
      <c r="D128" s="108" t="s">
        <v>272</v>
      </c>
      <c r="E128" s="121">
        <v>44958</v>
      </c>
      <c r="F128" s="121">
        <v>45139</v>
      </c>
      <c r="G128" s="109">
        <v>35000</v>
      </c>
      <c r="H128" s="108">
        <v>0</v>
      </c>
      <c r="I128" s="109">
        <v>1004.5</v>
      </c>
      <c r="J128" s="109">
        <v>1064</v>
      </c>
      <c r="K128" s="108">
        <v>125</v>
      </c>
      <c r="L128" s="103">
        <f>+Tabla1[[#This Row],[ISR
(Ley 11-92)
(1*)]]+Tabla1[[#This Row],[Seguro 
de Pensión 
(2.87%)  
(2*)]]+Tabla1[[#This Row],[Seguro 
de Salud 
(3.04%)
 (3*)]]+Tabla1[[#This Row],[Otros
 Descuentos]]</f>
        <v>2193.5</v>
      </c>
      <c r="M128" s="103">
        <f>+Tabla1[[#This Row],[Sueldo Bruto
(RD$)]]-Tabla1[[#This Row],[Total de 
Descuentos]]</f>
        <v>32806.5</v>
      </c>
      <c r="N128" s="105" t="s">
        <v>18</v>
      </c>
      <c r="O128" s="110" t="s">
        <v>35</v>
      </c>
    </row>
    <row r="129" spans="1:15" s="107" customFormat="1" ht="35.1" customHeight="1">
      <c r="A129" s="128" t="s">
        <v>498</v>
      </c>
      <c r="B129" s="108" t="s">
        <v>274</v>
      </c>
      <c r="C129" s="108" t="s">
        <v>252</v>
      </c>
      <c r="D129" s="108" t="s">
        <v>272</v>
      </c>
      <c r="E129" s="121">
        <v>44958</v>
      </c>
      <c r="F129" s="121">
        <v>45139</v>
      </c>
      <c r="G129" s="109">
        <v>35000</v>
      </c>
      <c r="H129" s="108">
        <v>0</v>
      </c>
      <c r="I129" s="109">
        <v>1004.5</v>
      </c>
      <c r="J129" s="109">
        <v>1064</v>
      </c>
      <c r="K129" s="109">
        <v>2125</v>
      </c>
      <c r="L129" s="103">
        <f>+Tabla1[[#This Row],[ISR
(Ley 11-92)
(1*)]]+Tabla1[[#This Row],[Seguro 
de Pensión 
(2.87%)  
(2*)]]+Tabla1[[#This Row],[Seguro 
de Salud 
(3.04%)
 (3*)]]+Tabla1[[#This Row],[Otros
 Descuentos]]</f>
        <v>4193.5</v>
      </c>
      <c r="M129" s="103">
        <f>+Tabla1[[#This Row],[Sueldo Bruto
(RD$)]]-Tabla1[[#This Row],[Total de 
Descuentos]]</f>
        <v>30806.5</v>
      </c>
      <c r="N129" s="105" t="s">
        <v>18</v>
      </c>
      <c r="O129" s="110" t="s">
        <v>35</v>
      </c>
    </row>
    <row r="130" spans="1:15" s="107" customFormat="1" ht="34.5" customHeight="1">
      <c r="A130" s="128" t="s">
        <v>499</v>
      </c>
      <c r="B130" s="108" t="s">
        <v>276</v>
      </c>
      <c r="C130" s="108" t="s">
        <v>252</v>
      </c>
      <c r="D130" s="108" t="s">
        <v>272</v>
      </c>
      <c r="E130" s="121">
        <v>44958</v>
      </c>
      <c r="F130" s="121">
        <v>45139</v>
      </c>
      <c r="G130" s="109">
        <v>35000</v>
      </c>
      <c r="H130" s="108">
        <v>0</v>
      </c>
      <c r="I130" s="109">
        <v>1004.5</v>
      </c>
      <c r="J130" s="109">
        <v>1064</v>
      </c>
      <c r="K130" s="109">
        <v>1926.56</v>
      </c>
      <c r="L130" s="103">
        <f>+Tabla1[[#This Row],[ISR
(Ley 11-92)
(1*)]]+Tabla1[[#This Row],[Seguro 
de Pensión 
(2.87%)  
(2*)]]+Tabla1[[#This Row],[Seguro 
de Salud 
(3.04%)
 (3*)]]+Tabla1[[#This Row],[Otros
 Descuentos]]</f>
        <v>3995.06</v>
      </c>
      <c r="M130" s="103">
        <f>+Tabla1[[#This Row],[Sueldo Bruto
(RD$)]]-Tabla1[[#This Row],[Total de 
Descuentos]]</f>
        <v>31004.94</v>
      </c>
      <c r="N130" s="105" t="s">
        <v>18</v>
      </c>
      <c r="O130" s="110" t="s">
        <v>19</v>
      </c>
    </row>
    <row r="131" spans="1:15" s="107" customFormat="1" ht="35.1" customHeight="1">
      <c r="A131" s="128" t="s">
        <v>500</v>
      </c>
      <c r="B131" s="108" t="s">
        <v>278</v>
      </c>
      <c r="C131" s="108" t="s">
        <v>252</v>
      </c>
      <c r="D131" s="108" t="s">
        <v>272</v>
      </c>
      <c r="E131" s="121">
        <v>44958</v>
      </c>
      <c r="F131" s="121">
        <v>45139</v>
      </c>
      <c r="G131" s="109">
        <v>35000</v>
      </c>
      <c r="H131" s="108">
        <v>0</v>
      </c>
      <c r="I131" s="109">
        <v>1004.5</v>
      </c>
      <c r="J131" s="109">
        <v>1064</v>
      </c>
      <c r="K131" s="109">
        <v>5125</v>
      </c>
      <c r="L131" s="103">
        <f>+Tabla1[[#This Row],[ISR
(Ley 11-92)
(1*)]]+Tabla1[[#This Row],[Seguro 
de Pensión 
(2.87%)  
(2*)]]+Tabla1[[#This Row],[Seguro 
de Salud 
(3.04%)
 (3*)]]+Tabla1[[#This Row],[Otros
 Descuentos]]</f>
        <v>7193.5</v>
      </c>
      <c r="M131" s="103">
        <f>+Tabla1[[#This Row],[Sueldo Bruto
(RD$)]]-Tabla1[[#This Row],[Total de 
Descuentos]]</f>
        <v>27806.5</v>
      </c>
      <c r="N131" s="105" t="s">
        <v>18</v>
      </c>
      <c r="O131" s="110" t="s">
        <v>35</v>
      </c>
    </row>
    <row r="132" spans="1:15" s="107" customFormat="1" ht="35.1" customHeight="1">
      <c r="A132" s="128" t="s">
        <v>501</v>
      </c>
      <c r="B132" s="108" t="s">
        <v>280</v>
      </c>
      <c r="C132" s="108" t="s">
        <v>252</v>
      </c>
      <c r="D132" s="108" t="s">
        <v>272</v>
      </c>
      <c r="E132" s="121">
        <v>44958</v>
      </c>
      <c r="F132" s="121">
        <v>45139</v>
      </c>
      <c r="G132" s="109">
        <v>35000</v>
      </c>
      <c r="H132" s="108">
        <v>0</v>
      </c>
      <c r="I132" s="109">
        <v>1004.5</v>
      </c>
      <c r="J132" s="109">
        <v>1064</v>
      </c>
      <c r="K132" s="111">
        <v>3125</v>
      </c>
      <c r="L132" s="103">
        <f>+Tabla1[[#This Row],[ISR
(Ley 11-92)
(1*)]]+Tabla1[[#This Row],[Seguro 
de Pensión 
(2.87%)  
(2*)]]+Tabla1[[#This Row],[Seguro 
de Salud 
(3.04%)
 (3*)]]+Tabla1[[#This Row],[Otros
 Descuentos]]</f>
        <v>5193.5</v>
      </c>
      <c r="M132" s="103">
        <f>+Tabla1[[#This Row],[Sueldo Bruto
(RD$)]]-Tabla1[[#This Row],[Total de 
Descuentos]]</f>
        <v>29806.5</v>
      </c>
      <c r="N132" s="105" t="s">
        <v>18</v>
      </c>
      <c r="O132" s="110" t="s">
        <v>19</v>
      </c>
    </row>
    <row r="133" spans="1:15" s="107" customFormat="1" ht="35.1" customHeight="1">
      <c r="A133" s="128" t="s">
        <v>502</v>
      </c>
      <c r="B133" s="108" t="s">
        <v>282</v>
      </c>
      <c r="C133" s="108" t="s">
        <v>252</v>
      </c>
      <c r="D133" s="108" t="s">
        <v>272</v>
      </c>
      <c r="E133" s="121">
        <v>44958</v>
      </c>
      <c r="F133" s="121">
        <v>45139</v>
      </c>
      <c r="G133" s="109">
        <v>35000</v>
      </c>
      <c r="H133" s="108">
        <v>0</v>
      </c>
      <c r="I133" s="109">
        <v>1004.5</v>
      </c>
      <c r="J133" s="109">
        <v>1064</v>
      </c>
      <c r="K133" s="108">
        <v>25</v>
      </c>
      <c r="L133" s="103">
        <f>+Tabla1[[#This Row],[ISR
(Ley 11-92)
(1*)]]+Tabla1[[#This Row],[Seguro 
de Pensión 
(2.87%)  
(2*)]]+Tabla1[[#This Row],[Seguro 
de Salud 
(3.04%)
 (3*)]]+Tabla1[[#This Row],[Otros
 Descuentos]]</f>
        <v>2093.5</v>
      </c>
      <c r="M133" s="103">
        <f>+Tabla1[[#This Row],[Sueldo Bruto
(RD$)]]-Tabla1[[#This Row],[Total de 
Descuentos]]</f>
        <v>32906.5</v>
      </c>
      <c r="N133" s="105" t="s">
        <v>18</v>
      </c>
      <c r="O133" s="110" t="s">
        <v>19</v>
      </c>
    </row>
    <row r="134" spans="1:15" s="107" customFormat="1" ht="35.1" customHeight="1">
      <c r="A134" s="128" t="s">
        <v>503</v>
      </c>
      <c r="B134" s="108" t="s">
        <v>567</v>
      </c>
      <c r="C134" s="108" t="s">
        <v>252</v>
      </c>
      <c r="D134" s="108" t="s">
        <v>272</v>
      </c>
      <c r="E134" s="121">
        <v>44958</v>
      </c>
      <c r="F134" s="121">
        <v>45139</v>
      </c>
      <c r="G134" s="109">
        <v>35000</v>
      </c>
      <c r="H134" s="109">
        <v>0</v>
      </c>
      <c r="I134" s="109">
        <f>+Tabla1[[#This Row],[Sueldo Bruto
(RD$)]]*0.0287</f>
        <v>1004.5</v>
      </c>
      <c r="J134" s="109">
        <f>+Tabla1[[#This Row],[Sueldo Bruto
(RD$)]]*0.0304</f>
        <v>1064</v>
      </c>
      <c r="K134" s="108">
        <v>25</v>
      </c>
      <c r="L134" s="103">
        <f>+Tabla1[[#This Row],[ISR
(Ley 11-92)
(1*)]]+Tabla1[[#This Row],[Seguro 
de Pensión 
(2.87%)  
(2*)]]+Tabla1[[#This Row],[Seguro 
de Salud 
(3.04%)
 (3*)]]+Tabla1[[#This Row],[Otros
 Descuentos]]</f>
        <v>2093.5</v>
      </c>
      <c r="M134" s="103">
        <f>+Tabla1[[#This Row],[Sueldo Bruto
(RD$)]]-Tabla1[[#This Row],[Total de 
Descuentos]]</f>
        <v>32906.5</v>
      </c>
      <c r="N134" s="105" t="s">
        <v>18</v>
      </c>
      <c r="O134" s="110" t="s">
        <v>19</v>
      </c>
    </row>
    <row r="135" spans="1:15" s="107" customFormat="1" ht="35.1" customHeight="1">
      <c r="A135" s="128" t="s">
        <v>504</v>
      </c>
      <c r="B135" s="108" t="s">
        <v>284</v>
      </c>
      <c r="C135" s="108" t="s">
        <v>285</v>
      </c>
      <c r="D135" s="108" t="s">
        <v>64</v>
      </c>
      <c r="E135" s="121">
        <v>44958</v>
      </c>
      <c r="F135" s="121">
        <v>45139</v>
      </c>
      <c r="G135" s="109">
        <v>100000</v>
      </c>
      <c r="H135" s="109">
        <v>12105.37</v>
      </c>
      <c r="I135" s="109">
        <v>2870</v>
      </c>
      <c r="J135" s="109">
        <v>3040</v>
      </c>
      <c r="K135" s="109">
        <v>1025</v>
      </c>
      <c r="L135" s="103">
        <f>+Tabla1[[#This Row],[ISR
(Ley 11-92)
(1*)]]+Tabla1[[#This Row],[Seguro 
de Pensión 
(2.87%)  
(2*)]]+Tabla1[[#This Row],[Seguro 
de Salud 
(3.04%)
 (3*)]]+Tabla1[[#This Row],[Otros
 Descuentos]]</f>
        <v>19040.370000000003</v>
      </c>
      <c r="M135" s="103">
        <f>+Tabla1[[#This Row],[Sueldo Bruto
(RD$)]]-Tabla1[[#This Row],[Total de 
Descuentos]]</f>
        <v>80959.63</v>
      </c>
      <c r="N135" s="105" t="s">
        <v>18</v>
      </c>
      <c r="O135" s="110" t="s">
        <v>19</v>
      </c>
    </row>
    <row r="136" spans="1:15" s="107" customFormat="1" ht="35.1" customHeight="1">
      <c r="A136" s="128" t="s">
        <v>505</v>
      </c>
      <c r="B136" s="117" t="s">
        <v>590</v>
      </c>
      <c r="C136" s="108" t="s">
        <v>285</v>
      </c>
      <c r="D136" s="117" t="s">
        <v>17</v>
      </c>
      <c r="E136" s="121">
        <v>44958</v>
      </c>
      <c r="F136" s="121">
        <v>45139</v>
      </c>
      <c r="G136" s="119">
        <v>95000</v>
      </c>
      <c r="H136" s="119">
        <v>10929.24</v>
      </c>
      <c r="I136" s="119">
        <v>2726.5</v>
      </c>
      <c r="J136" s="119">
        <v>2888</v>
      </c>
      <c r="K136" s="119">
        <v>25</v>
      </c>
      <c r="L136" s="103">
        <f>+Tabla1[[#This Row],[ISR
(Ley 11-92)
(1*)]]+Tabla1[[#This Row],[Seguro 
de Pensión 
(2.87%)  
(2*)]]+Tabla1[[#This Row],[Seguro 
de Salud 
(3.04%)
 (3*)]]+Tabla1[[#This Row],[Otros
 Descuentos]]</f>
        <v>16568.739999999998</v>
      </c>
      <c r="M136" s="103">
        <f>+Tabla1[[#This Row],[Sueldo Bruto
(RD$)]]-Tabla1[[#This Row],[Total de 
Descuentos]]</f>
        <v>78431.260000000009</v>
      </c>
      <c r="N136" s="105" t="s">
        <v>18</v>
      </c>
      <c r="O136" s="110" t="s">
        <v>35</v>
      </c>
    </row>
    <row r="137" spans="1:15" s="107" customFormat="1" ht="34.5" customHeight="1">
      <c r="A137" s="128" t="s">
        <v>506</v>
      </c>
      <c r="B137" s="108" t="s">
        <v>287</v>
      </c>
      <c r="C137" s="108" t="s">
        <v>285</v>
      </c>
      <c r="D137" s="108" t="s">
        <v>288</v>
      </c>
      <c r="E137" s="121">
        <v>44958</v>
      </c>
      <c r="F137" s="121">
        <v>45139</v>
      </c>
      <c r="G137" s="109">
        <v>42000</v>
      </c>
      <c r="H137" s="108">
        <v>724.92</v>
      </c>
      <c r="I137" s="109">
        <v>1205.4000000000001</v>
      </c>
      <c r="J137" s="109">
        <v>1276.8</v>
      </c>
      <c r="K137" s="109">
        <v>1025</v>
      </c>
      <c r="L137" s="103">
        <f>+Tabla1[[#This Row],[ISR
(Ley 11-92)
(1*)]]+Tabla1[[#This Row],[Seguro 
de Pensión 
(2.87%)  
(2*)]]+Tabla1[[#This Row],[Seguro 
de Salud 
(3.04%)
 (3*)]]+Tabla1[[#This Row],[Otros
 Descuentos]]</f>
        <v>4232.12</v>
      </c>
      <c r="M137" s="103">
        <f>+Tabla1[[#This Row],[Sueldo Bruto
(RD$)]]-Tabla1[[#This Row],[Total de 
Descuentos]]</f>
        <v>37767.879999999997</v>
      </c>
      <c r="N137" s="105" t="s">
        <v>18</v>
      </c>
      <c r="O137" s="110" t="s">
        <v>19</v>
      </c>
    </row>
    <row r="138" spans="1:15" s="107" customFormat="1" ht="34.5" customHeight="1">
      <c r="A138" s="128" t="s">
        <v>507</v>
      </c>
      <c r="B138" s="117" t="s">
        <v>599</v>
      </c>
      <c r="C138" s="108" t="s">
        <v>285</v>
      </c>
      <c r="D138" s="108" t="s">
        <v>272</v>
      </c>
      <c r="E138" s="121">
        <v>44958</v>
      </c>
      <c r="F138" s="121">
        <v>45139</v>
      </c>
      <c r="G138" s="119">
        <v>35000</v>
      </c>
      <c r="H138" s="108">
        <v>0</v>
      </c>
      <c r="I138" s="109">
        <v>1004.5</v>
      </c>
      <c r="J138" s="109">
        <v>1064</v>
      </c>
      <c r="K138" s="109">
        <v>125</v>
      </c>
      <c r="L138" s="103">
        <f>+Tabla1[[#This Row],[ISR
(Ley 11-92)
(1*)]]+Tabla1[[#This Row],[Seguro 
de Pensión 
(2.87%)  
(2*)]]+Tabla1[[#This Row],[Seguro 
de Salud 
(3.04%)
 (3*)]]+Tabla1[[#This Row],[Otros
 Descuentos]]</f>
        <v>2193.5</v>
      </c>
      <c r="M138" s="103">
        <f>+Tabla1[[#This Row],[Sueldo Bruto
(RD$)]]-Tabla1[[#This Row],[Total de 
Descuentos]]</f>
        <v>32806.5</v>
      </c>
      <c r="N138" s="105" t="s">
        <v>18</v>
      </c>
      <c r="O138" s="110" t="s">
        <v>19</v>
      </c>
    </row>
    <row r="139" spans="1:15" s="107" customFormat="1" ht="35.1" customHeight="1">
      <c r="A139" s="128" t="s">
        <v>508</v>
      </c>
      <c r="B139" s="117" t="s">
        <v>600</v>
      </c>
      <c r="C139" s="108" t="s">
        <v>285</v>
      </c>
      <c r="D139" s="108" t="s">
        <v>272</v>
      </c>
      <c r="E139" s="121">
        <v>44958</v>
      </c>
      <c r="F139" s="121">
        <v>45139</v>
      </c>
      <c r="G139" s="119">
        <v>35000</v>
      </c>
      <c r="H139" s="108">
        <v>0</v>
      </c>
      <c r="I139" s="109">
        <v>1004.5</v>
      </c>
      <c r="J139" s="109">
        <v>1064</v>
      </c>
      <c r="K139" s="109">
        <v>25</v>
      </c>
      <c r="L139" s="103">
        <f>+Tabla1[[#This Row],[ISR
(Ley 11-92)
(1*)]]+Tabla1[[#This Row],[Seguro 
de Pensión 
(2.87%)  
(2*)]]+Tabla1[[#This Row],[Seguro 
de Salud 
(3.04%)
 (3*)]]+Tabla1[[#This Row],[Otros
 Descuentos]]</f>
        <v>2093.5</v>
      </c>
      <c r="M139" s="103">
        <f>+Tabla1[[#This Row],[Sueldo Bruto
(RD$)]]-Tabla1[[#This Row],[Total de 
Descuentos]]</f>
        <v>32906.5</v>
      </c>
      <c r="N139" s="105" t="s">
        <v>18</v>
      </c>
      <c r="O139" s="110" t="s">
        <v>35</v>
      </c>
    </row>
    <row r="140" spans="1:15" s="107" customFormat="1" ht="35.1" customHeight="1">
      <c r="A140" s="128" t="s">
        <v>583</v>
      </c>
      <c r="B140" s="117" t="s">
        <v>601</v>
      </c>
      <c r="C140" s="108" t="s">
        <v>285</v>
      </c>
      <c r="D140" s="108" t="s">
        <v>272</v>
      </c>
      <c r="E140" s="121">
        <v>44958</v>
      </c>
      <c r="F140" s="121">
        <v>45139</v>
      </c>
      <c r="G140" s="119">
        <v>35000</v>
      </c>
      <c r="H140" s="108">
        <v>0</v>
      </c>
      <c r="I140" s="109">
        <v>1004.5</v>
      </c>
      <c r="J140" s="109">
        <v>1064</v>
      </c>
      <c r="K140" s="109">
        <v>25</v>
      </c>
      <c r="L140" s="103">
        <f>+Tabla1[[#This Row],[ISR
(Ley 11-92)
(1*)]]+Tabla1[[#This Row],[Seguro 
de Pensión 
(2.87%)  
(2*)]]+Tabla1[[#This Row],[Seguro 
de Salud 
(3.04%)
 (3*)]]+Tabla1[[#This Row],[Otros
 Descuentos]]</f>
        <v>2093.5</v>
      </c>
      <c r="M140" s="103">
        <f>+Tabla1[[#This Row],[Sueldo Bruto
(RD$)]]-Tabla1[[#This Row],[Total de 
Descuentos]]</f>
        <v>32906.5</v>
      </c>
      <c r="N140" s="105" t="s">
        <v>18</v>
      </c>
      <c r="O140" s="110" t="s">
        <v>19</v>
      </c>
    </row>
    <row r="141" spans="1:15" s="107" customFormat="1" ht="35.1" customHeight="1">
      <c r="A141" s="128" t="s">
        <v>584</v>
      </c>
      <c r="B141" s="108" t="s">
        <v>292</v>
      </c>
      <c r="C141" s="108" t="s">
        <v>290</v>
      </c>
      <c r="D141" s="108" t="s">
        <v>17</v>
      </c>
      <c r="E141" s="121">
        <v>44958</v>
      </c>
      <c r="F141" s="121">
        <v>45139</v>
      </c>
      <c r="G141" s="109">
        <v>100000</v>
      </c>
      <c r="H141" s="109">
        <v>12105.37</v>
      </c>
      <c r="I141" s="109">
        <v>2870</v>
      </c>
      <c r="J141" s="109">
        <v>3040</v>
      </c>
      <c r="K141" s="108">
        <v>25</v>
      </c>
      <c r="L141" s="103">
        <f>+Tabla1[[#This Row],[ISR
(Ley 11-92)
(1*)]]+Tabla1[[#This Row],[Seguro 
de Pensión 
(2.87%)  
(2*)]]+Tabla1[[#This Row],[Seguro 
de Salud 
(3.04%)
 (3*)]]+Tabla1[[#This Row],[Otros
 Descuentos]]</f>
        <v>18040.370000000003</v>
      </c>
      <c r="M141" s="103">
        <f>+Tabla1[[#This Row],[Sueldo Bruto
(RD$)]]-Tabla1[[#This Row],[Total de 
Descuentos]]</f>
        <v>81959.63</v>
      </c>
      <c r="N141" s="105" t="s">
        <v>18</v>
      </c>
      <c r="O141" s="110" t="s">
        <v>19</v>
      </c>
    </row>
    <row r="142" spans="1:15" s="107" customFormat="1" ht="35.1" customHeight="1">
      <c r="A142" s="128" t="s">
        <v>585</v>
      </c>
      <c r="B142" s="108" t="s">
        <v>294</v>
      </c>
      <c r="C142" s="108" t="s">
        <v>290</v>
      </c>
      <c r="D142" s="108" t="s">
        <v>17</v>
      </c>
      <c r="E142" s="121">
        <v>44958</v>
      </c>
      <c r="F142" s="121">
        <v>45139</v>
      </c>
      <c r="G142" s="109">
        <v>100000</v>
      </c>
      <c r="H142" s="109">
        <v>12105.37</v>
      </c>
      <c r="I142" s="109">
        <v>2870</v>
      </c>
      <c r="J142" s="109">
        <v>3040</v>
      </c>
      <c r="K142" s="109">
        <v>5125</v>
      </c>
      <c r="L142" s="103">
        <f>+Tabla1[[#This Row],[ISR
(Ley 11-92)
(1*)]]+Tabla1[[#This Row],[Seguro 
de Pensión 
(2.87%)  
(2*)]]+Tabla1[[#This Row],[Seguro 
de Salud 
(3.04%)
 (3*)]]+Tabla1[[#This Row],[Otros
 Descuentos]]</f>
        <v>23140.370000000003</v>
      </c>
      <c r="M142" s="103">
        <f>+Tabla1[[#This Row],[Sueldo Bruto
(RD$)]]-Tabla1[[#This Row],[Total de 
Descuentos]]</f>
        <v>76859.63</v>
      </c>
      <c r="N142" s="105" t="s">
        <v>18</v>
      </c>
      <c r="O142" s="110" t="s">
        <v>35</v>
      </c>
    </row>
    <row r="143" spans="1:15" s="107" customFormat="1" ht="35.1" customHeight="1">
      <c r="A143" s="128" t="s">
        <v>509</v>
      </c>
      <c r="B143" s="108" t="s">
        <v>296</v>
      </c>
      <c r="C143" s="108" t="s">
        <v>290</v>
      </c>
      <c r="D143" s="108" t="s">
        <v>17</v>
      </c>
      <c r="E143" s="121">
        <v>44958</v>
      </c>
      <c r="F143" s="121">
        <v>45139</v>
      </c>
      <c r="G143" s="109">
        <v>100000</v>
      </c>
      <c r="H143" s="109">
        <v>12105.37</v>
      </c>
      <c r="I143" s="109">
        <v>2870</v>
      </c>
      <c r="J143" s="109">
        <v>3040</v>
      </c>
      <c r="K143" s="108">
        <v>725</v>
      </c>
      <c r="L143" s="103">
        <f>+Tabla1[[#This Row],[ISR
(Ley 11-92)
(1*)]]+Tabla1[[#This Row],[Seguro 
de Pensión 
(2.87%)  
(2*)]]+Tabla1[[#This Row],[Seguro 
de Salud 
(3.04%)
 (3*)]]+Tabla1[[#This Row],[Otros
 Descuentos]]</f>
        <v>18740.370000000003</v>
      </c>
      <c r="M143" s="103">
        <f>+Tabla1[[#This Row],[Sueldo Bruto
(RD$)]]-Tabla1[[#This Row],[Total de 
Descuentos]]</f>
        <v>81259.63</v>
      </c>
      <c r="N143" s="105" t="s">
        <v>18</v>
      </c>
      <c r="O143" s="110" t="s">
        <v>35</v>
      </c>
    </row>
    <row r="144" spans="1:15" s="107" customFormat="1" ht="35.1" customHeight="1">
      <c r="A144" s="128" t="s">
        <v>510</v>
      </c>
      <c r="B144" s="108" t="s">
        <v>298</v>
      </c>
      <c r="C144" s="108" t="s">
        <v>290</v>
      </c>
      <c r="D144" s="108" t="s">
        <v>159</v>
      </c>
      <c r="E144" s="121">
        <v>44958</v>
      </c>
      <c r="F144" s="121">
        <v>45139</v>
      </c>
      <c r="G144" s="109">
        <v>85000</v>
      </c>
      <c r="H144" s="109">
        <v>8576.99</v>
      </c>
      <c r="I144" s="109">
        <v>2439.5</v>
      </c>
      <c r="J144" s="109">
        <v>2584</v>
      </c>
      <c r="K144" s="108">
        <v>25</v>
      </c>
      <c r="L144" s="103">
        <f>+Tabla1[[#This Row],[ISR
(Ley 11-92)
(1*)]]+Tabla1[[#This Row],[Seguro 
de Pensión 
(2.87%)  
(2*)]]+Tabla1[[#This Row],[Seguro 
de Salud 
(3.04%)
 (3*)]]+Tabla1[[#This Row],[Otros
 Descuentos]]</f>
        <v>13625.49</v>
      </c>
      <c r="M144" s="103">
        <f>+Tabla1[[#This Row],[Sueldo Bruto
(RD$)]]-Tabla1[[#This Row],[Total de 
Descuentos]]</f>
        <v>71374.509999999995</v>
      </c>
      <c r="N144" s="105" t="s">
        <v>18</v>
      </c>
      <c r="O144" s="110" t="s">
        <v>35</v>
      </c>
    </row>
    <row r="145" spans="1:15" s="107" customFormat="1" ht="35.1" customHeight="1">
      <c r="A145" s="128" t="s">
        <v>511</v>
      </c>
      <c r="B145" s="108" t="s">
        <v>241</v>
      </c>
      <c r="C145" s="108" t="s">
        <v>290</v>
      </c>
      <c r="D145" s="108" t="s">
        <v>159</v>
      </c>
      <c r="E145" s="121">
        <v>44958</v>
      </c>
      <c r="F145" s="121">
        <v>45139</v>
      </c>
      <c r="G145" s="109">
        <v>70000</v>
      </c>
      <c r="H145" s="109">
        <v>5368.48</v>
      </c>
      <c r="I145" s="109">
        <v>2009</v>
      </c>
      <c r="J145" s="109">
        <v>2128</v>
      </c>
      <c r="K145" s="108">
        <v>25</v>
      </c>
      <c r="L145" s="103">
        <f>+Tabla1[[#This Row],[ISR
(Ley 11-92)
(1*)]]+Tabla1[[#This Row],[Seguro 
de Pensión 
(2.87%)  
(2*)]]+Tabla1[[#This Row],[Seguro 
de Salud 
(3.04%)
 (3*)]]+Tabla1[[#This Row],[Otros
 Descuentos]]</f>
        <v>9530.48</v>
      </c>
      <c r="M145" s="103">
        <f>+Tabla1[[#This Row],[Sueldo Bruto
(RD$)]]-Tabla1[[#This Row],[Total de 
Descuentos]]</f>
        <v>60469.520000000004</v>
      </c>
      <c r="N145" s="105" t="s">
        <v>18</v>
      </c>
      <c r="O145" s="110" t="s">
        <v>19</v>
      </c>
    </row>
    <row r="146" spans="1:15" s="107" customFormat="1" ht="35.1" customHeight="1">
      <c r="A146" s="128" t="s">
        <v>627</v>
      </c>
      <c r="B146" s="108" t="s">
        <v>300</v>
      </c>
      <c r="C146" s="108" t="s">
        <v>290</v>
      </c>
      <c r="D146" s="108" t="s">
        <v>159</v>
      </c>
      <c r="E146" s="36">
        <v>44866</v>
      </c>
      <c r="F146" s="36">
        <v>45047</v>
      </c>
      <c r="G146" s="109">
        <v>65000</v>
      </c>
      <c r="H146" s="111">
        <v>4427.58</v>
      </c>
      <c r="I146" s="109">
        <v>1865.5</v>
      </c>
      <c r="J146" s="109">
        <v>1976</v>
      </c>
      <c r="K146" s="108">
        <v>25</v>
      </c>
      <c r="L146" s="103">
        <f>+Tabla1[[#This Row],[ISR
(Ley 11-92)
(1*)]]+Tabla1[[#This Row],[Seguro 
de Pensión 
(2.87%)  
(2*)]]+Tabla1[[#This Row],[Seguro 
de Salud 
(3.04%)
 (3*)]]+Tabla1[[#This Row],[Otros
 Descuentos]]</f>
        <v>8294.08</v>
      </c>
      <c r="M146" s="103">
        <f>+Tabla1[[#This Row],[Sueldo Bruto
(RD$)]]-Tabla1[[#This Row],[Total de 
Descuentos]]</f>
        <v>56705.919999999998</v>
      </c>
      <c r="N146" s="105" t="s">
        <v>18</v>
      </c>
      <c r="O146" s="110" t="s">
        <v>19</v>
      </c>
    </row>
    <row r="147" spans="1:15" s="107" customFormat="1" ht="35.1" customHeight="1">
      <c r="A147" s="21"/>
      <c r="B147" s="146" t="s">
        <v>301</v>
      </c>
      <c r="C147" s="22"/>
      <c r="D147" s="22"/>
      <c r="E147" s="22"/>
      <c r="F147" s="23"/>
      <c r="G147" s="147">
        <f>SUBTOTAL(109,Tabla1[Sueldo Bruto
(RD$)])</f>
        <v>10312000</v>
      </c>
      <c r="H147" s="147">
        <f>SUBTOTAL(109,Tabla1[ISR
(Ley 11-92)
(1*)])</f>
        <v>928873.81999999925</v>
      </c>
      <c r="I147" s="147">
        <f>SUBTOTAL(109,Tabla1[Seguro 
de Pensión 
(2.87%)  
(2*)])</f>
        <v>295954.39999999997</v>
      </c>
      <c r="J147" s="147">
        <f>SUBTOTAL(109,Tabla1[Seguro 
de Salud 
(3.04%)
 (3*)])</f>
        <v>313484.79999999993</v>
      </c>
      <c r="K147" s="148">
        <f>SUBTOTAL(109,Tabla1[Otros
 Descuentos])</f>
        <v>277183.13000000006</v>
      </c>
      <c r="L147" s="148">
        <f>SUBTOTAL(109,Tabla1[Total de 
Descuentos])</f>
        <v>1815496.1500000027</v>
      </c>
      <c r="M147" s="148">
        <f>SUBTOTAL(109,Tabla1[Sueldo
Neto
(RD$)])</f>
        <v>8496503.849999994</v>
      </c>
      <c r="N147" s="149"/>
      <c r="O147" s="150">
        <f>SUBTOTAL(103,Tabla1[sexo])</f>
        <v>139</v>
      </c>
    </row>
    <row r="148" spans="1:15" s="107" customFormat="1" ht="35.1" customHeight="1">
      <c r="A148" s="90"/>
      <c r="B148" s="91"/>
      <c r="C148" s="90"/>
      <c r="D148" s="90"/>
      <c r="E148" s="90"/>
      <c r="F148" s="90"/>
      <c r="G148" s="92"/>
      <c r="H148" s="92"/>
      <c r="I148" s="92"/>
      <c r="J148" s="92"/>
      <c r="K148" s="92"/>
      <c r="L148" s="92"/>
      <c r="M148" s="92"/>
      <c r="N148" s="90"/>
      <c r="O148" s="90"/>
    </row>
    <row r="149" spans="1:15" s="107" customFormat="1" ht="35.1" customHeight="1">
      <c r="A149" s="7" t="s">
        <v>302</v>
      </c>
      <c r="B149" s="8"/>
      <c r="C149"/>
      <c r="D149" s="8"/>
      <c r="E149"/>
      <c r="F149"/>
      <c r="G149"/>
      <c r="H149" s="89"/>
      <c r="I149"/>
      <c r="J149"/>
      <c r="K149"/>
      <c r="L149"/>
      <c r="M149"/>
      <c r="N149"/>
      <c r="O149"/>
    </row>
    <row r="150" spans="1:15" s="107" customFormat="1" ht="35.1" customHeight="1">
      <c r="A150" s="87" t="s">
        <v>303</v>
      </c>
      <c r="B150" s="88"/>
      <c r="C150" s="93"/>
      <c r="D150" s="88"/>
      <c r="E150" s="93"/>
      <c r="F150" s="93"/>
      <c r="G150" s="93"/>
      <c r="H150" s="89"/>
      <c r="I150" s="93"/>
      <c r="J150" s="93"/>
      <c r="K150" s="89"/>
      <c r="L150" s="101"/>
      <c r="M150" s="101"/>
      <c r="N150" s="93"/>
      <c r="O150" s="93"/>
    </row>
    <row r="151" spans="1:15" s="107" customFormat="1" ht="35.1" customHeight="1">
      <c r="A151" s="88" t="s">
        <v>304</v>
      </c>
      <c r="B151" s="88"/>
      <c r="C151" s="93"/>
      <c r="D151" s="88"/>
      <c r="E151" s="93"/>
      <c r="F151" s="93"/>
      <c r="G151" s="93"/>
      <c r="H151" s="89"/>
      <c r="I151" s="93"/>
      <c r="J151" s="93"/>
      <c r="K151" s="89"/>
      <c r="L151" s="93"/>
      <c r="M151" s="93"/>
      <c r="N151" s="93"/>
      <c r="O151" s="93"/>
    </row>
    <row r="152" spans="1:15" s="107" customFormat="1" ht="35.1" customHeight="1">
      <c r="A152" s="88" t="s">
        <v>305</v>
      </c>
      <c r="B152" s="88"/>
      <c r="C152" s="93"/>
      <c r="D152" s="88"/>
      <c r="E152" s="93"/>
      <c r="F152" s="93"/>
      <c r="G152" s="93"/>
      <c r="H152" s="89"/>
      <c r="I152" s="93"/>
      <c r="J152" s="93"/>
      <c r="K152"/>
      <c r="L152" s="93"/>
      <c r="M152" s="93"/>
      <c r="N152" s="93"/>
      <c r="O152" s="93"/>
    </row>
    <row r="153" spans="1:15" s="107" customFormat="1" ht="35.1" customHeight="1">
      <c r="A153" s="10"/>
      <c r="B153" s="10"/>
      <c r="C153"/>
      <c r="D153" s="10"/>
      <c r="E153"/>
      <c r="F153"/>
      <c r="G153"/>
      <c r="H153" s="89"/>
      <c r="I153"/>
      <c r="J153"/>
      <c r="K153" s="89"/>
      <c r="L153"/>
      <c r="M153"/>
      <c r="N153"/>
      <c r="O153"/>
    </row>
    <row r="154" spans="1:15" s="114" customFormat="1" ht="35.1" customHeight="1">
      <c r="A154" s="10"/>
      <c r="B154" s="10"/>
      <c r="C154"/>
      <c r="D154" s="10"/>
      <c r="E154"/>
      <c r="F154"/>
      <c r="G154"/>
      <c r="H154" s="89"/>
      <c r="I154"/>
      <c r="J154"/>
      <c r="K154" s="89"/>
      <c r="L154"/>
      <c r="M154"/>
      <c r="N154"/>
      <c r="O154"/>
    </row>
    <row r="155" spans="1:15" ht="35.1" customHeight="1">
      <c r="A155" s="11"/>
      <c r="B155" s="12"/>
      <c r="D155" s="12"/>
      <c r="H155" s="89"/>
      <c r="K155" s="89"/>
    </row>
    <row r="156" spans="1:15" s="80" customFormat="1" ht="22.5" customHeight="1">
      <c r="A156"/>
      <c r="B156"/>
      <c r="C156"/>
      <c r="D156"/>
      <c r="E156"/>
      <c r="F156"/>
      <c r="G156"/>
      <c r="H156" s="89"/>
      <c r="I156"/>
      <c r="J156"/>
      <c r="K156" s="89"/>
      <c r="L156"/>
      <c r="M156"/>
      <c r="N156"/>
      <c r="O156"/>
    </row>
    <row r="157" spans="1:15" ht="24.95" customHeight="1">
      <c r="A157" s="94" t="s">
        <v>306</v>
      </c>
      <c r="B157" s="95"/>
      <c r="D157" s="15"/>
      <c r="H157" s="89"/>
      <c r="J157" s="89"/>
      <c r="K157" s="89"/>
    </row>
    <row r="158" spans="1:15" s="93" customFormat="1" ht="24.95" customHeight="1">
      <c r="A158" s="96" t="s">
        <v>307</v>
      </c>
      <c r="B158" s="97"/>
      <c r="C158"/>
      <c r="D158" s="18"/>
      <c r="E158"/>
      <c r="F158"/>
      <c r="G158"/>
      <c r="H158" s="89"/>
      <c r="I158"/>
      <c r="J158"/>
      <c r="K158" s="89"/>
      <c r="L158"/>
      <c r="M158"/>
      <c r="N158"/>
      <c r="O158"/>
    </row>
    <row r="159" spans="1:15" s="93" customFormat="1" ht="24.95" customHeight="1">
      <c r="A159"/>
      <c r="B159"/>
      <c r="C159"/>
      <c r="D159"/>
      <c r="E159"/>
      <c r="F159"/>
      <c r="G159"/>
      <c r="H159" s="89"/>
      <c r="I159"/>
      <c r="J159"/>
      <c r="K159"/>
      <c r="L159"/>
      <c r="M159"/>
      <c r="N159"/>
      <c r="O159"/>
    </row>
    <row r="160" spans="1:15" s="93" customFormat="1" ht="24.95" customHeight="1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</row>
    <row r="161" spans="8:11" ht="20.100000000000001" customHeight="1">
      <c r="H161" s="89"/>
    </row>
    <row r="162" spans="8:11" ht="20.100000000000001" customHeight="1">
      <c r="H162" s="89"/>
    </row>
    <row r="163" spans="8:11" ht="19.5" customHeight="1">
      <c r="H163" s="89"/>
      <c r="K163" s="89"/>
    </row>
    <row r="164" spans="8:11" ht="20.100000000000001" customHeight="1">
      <c r="H164" s="89"/>
      <c r="K164" s="89"/>
    </row>
    <row r="165" spans="8:11">
      <c r="K165" s="89"/>
    </row>
    <row r="166" spans="8:11">
      <c r="H166" s="89"/>
    </row>
    <row r="167" spans="8:11">
      <c r="H167" s="89"/>
    </row>
    <row r="168" spans="8:11">
      <c r="H168" s="89"/>
      <c r="K168" s="89"/>
    </row>
    <row r="179" spans="5:6">
      <c r="E179" s="124"/>
      <c r="F179" s="124"/>
    </row>
    <row r="180" spans="5:6">
      <c r="E180" s="99"/>
      <c r="F180" s="99"/>
    </row>
    <row r="181" spans="5:6">
      <c r="E181" s="125"/>
      <c r="F181" s="99"/>
    </row>
    <row r="182" spans="5:6">
      <c r="E182" s="99"/>
      <c r="F182" s="126"/>
    </row>
  </sheetData>
  <mergeCells count="2">
    <mergeCell ref="A1:O1"/>
    <mergeCell ref="A2:O2"/>
  </mergeCells>
  <phoneticPr fontId="36" type="noConversion"/>
  <printOptions horizontalCentered="1"/>
  <pageMargins left="0.39370078740157483" right="0.39370078740157483" top="0.74803149606299213" bottom="0.74803149606299213" header="0.31496062992125984" footer="0.31496062992125984"/>
  <pageSetup paperSize="5" scale="32" fitToHeight="0"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="60" zoomScaleNormal="60" workbookViewId="0">
      <selection activeCell="A2" sqref="A2:H2"/>
    </sheetView>
  </sheetViews>
  <sheetFormatPr baseColWidth="10" defaultRowHeight="15"/>
  <cols>
    <col min="1" max="1" width="51.28515625" bestFit="1" customWidth="1"/>
    <col min="2" max="2" width="51.28515625" customWidth="1"/>
    <col min="3" max="3" width="81.85546875" bestFit="1" customWidth="1"/>
    <col min="4" max="4" width="40" bestFit="1" customWidth="1"/>
    <col min="5" max="5" width="26.140625" bestFit="1" customWidth="1"/>
    <col min="6" max="6" width="24" bestFit="1" customWidth="1"/>
    <col min="7" max="7" width="18.28515625" bestFit="1" customWidth="1"/>
  </cols>
  <sheetData>
    <row r="1" spans="1:8" ht="28.5">
      <c r="A1" s="165" t="s">
        <v>0</v>
      </c>
      <c r="B1" s="165"/>
      <c r="C1" s="165"/>
      <c r="D1" s="165"/>
      <c r="E1" s="165"/>
      <c r="F1" s="165"/>
      <c r="G1" s="165"/>
      <c r="H1" s="165"/>
    </row>
    <row r="2" spans="1:8" ht="28.5">
      <c r="A2" s="165" t="s">
        <v>631</v>
      </c>
      <c r="B2" s="165"/>
      <c r="C2" s="165"/>
      <c r="D2" s="165"/>
      <c r="E2" s="165"/>
      <c r="F2" s="165"/>
      <c r="G2" s="165"/>
      <c r="H2" s="165"/>
    </row>
    <row r="8" spans="1:8" ht="69.75" customHeight="1">
      <c r="A8" s="68" t="s">
        <v>2</v>
      </c>
      <c r="B8" s="68" t="s">
        <v>538</v>
      </c>
      <c r="C8" s="68" t="s">
        <v>3</v>
      </c>
      <c r="D8" s="68" t="s">
        <v>4</v>
      </c>
      <c r="E8" s="69" t="s">
        <v>5</v>
      </c>
      <c r="F8" s="70" t="s">
        <v>6</v>
      </c>
      <c r="G8" s="69" t="s">
        <v>11</v>
      </c>
      <c r="H8" s="68" t="s">
        <v>13</v>
      </c>
    </row>
    <row r="9" spans="1:8" ht="30" customHeight="1">
      <c r="A9" s="71" t="s">
        <v>515</v>
      </c>
      <c r="B9" s="71" t="s">
        <v>539</v>
      </c>
      <c r="C9" s="71" t="s">
        <v>533</v>
      </c>
      <c r="D9" s="71" t="s">
        <v>534</v>
      </c>
      <c r="E9" s="72">
        <v>60000</v>
      </c>
      <c r="F9" s="76">
        <v>4195.88</v>
      </c>
      <c r="G9" s="72">
        <f>+Tabla25[[#This Row],[Sueldo Bruto
(RD$)]]-Tabla25[[#This Row],[ISR
(Ley 11-92)
(1*)]]</f>
        <v>55804.12</v>
      </c>
      <c r="H9" s="71" t="s">
        <v>19</v>
      </c>
    </row>
    <row r="10" spans="1:8" ht="30" customHeight="1">
      <c r="A10" s="71" t="s">
        <v>516</v>
      </c>
      <c r="B10" s="71" t="s">
        <v>542</v>
      </c>
      <c r="C10" s="71" t="s">
        <v>533</v>
      </c>
      <c r="D10" s="71" t="s">
        <v>628</v>
      </c>
      <c r="E10" s="72">
        <v>14000</v>
      </c>
      <c r="F10" s="75"/>
      <c r="G10" s="72">
        <f>+Tabla25[[#This Row],[Sueldo Bruto
(RD$)]]-Tabla25[[#This Row],[ISR
(Ley 11-92)
(1*)]]</f>
        <v>14000</v>
      </c>
      <c r="H10" s="71" t="s">
        <v>35</v>
      </c>
    </row>
    <row r="11" spans="1:8" ht="30" customHeight="1">
      <c r="A11" s="71" t="s">
        <v>517</v>
      </c>
      <c r="B11" s="71" t="s">
        <v>541</v>
      </c>
      <c r="C11" s="71" t="s">
        <v>533</v>
      </c>
      <c r="D11" s="71" t="s">
        <v>628</v>
      </c>
      <c r="E11" s="72">
        <v>12500</v>
      </c>
      <c r="F11" s="75"/>
      <c r="G11" s="72">
        <f>+Tabla25[[#This Row],[Sueldo Bruto
(RD$)]]-Tabla25[[#This Row],[ISR
(Ley 11-92)
(1*)]]</f>
        <v>12500</v>
      </c>
      <c r="H11" s="71" t="s">
        <v>35</v>
      </c>
    </row>
    <row r="12" spans="1:8" ht="30" customHeight="1">
      <c r="A12" s="71" t="s">
        <v>518</v>
      </c>
      <c r="B12" s="71" t="s">
        <v>540</v>
      </c>
      <c r="C12" s="71" t="s">
        <v>533</v>
      </c>
      <c r="D12" s="71" t="s">
        <v>628</v>
      </c>
      <c r="E12" s="72">
        <v>12500</v>
      </c>
      <c r="F12" s="75"/>
      <c r="G12" s="72">
        <f>+Tabla25[[#This Row],[Sueldo Bruto
(RD$)]]-Tabla25[[#This Row],[ISR
(Ley 11-92)
(1*)]]</f>
        <v>12500</v>
      </c>
      <c r="H12" s="71" t="s">
        <v>35</v>
      </c>
    </row>
    <row r="13" spans="1:8" ht="30" customHeight="1">
      <c r="A13" s="71" t="s">
        <v>519</v>
      </c>
      <c r="B13" s="71" t="s">
        <v>543</v>
      </c>
      <c r="C13" s="71" t="s">
        <v>533</v>
      </c>
      <c r="D13" s="71" t="s">
        <v>628</v>
      </c>
      <c r="E13" s="72">
        <v>12500</v>
      </c>
      <c r="F13" s="75"/>
      <c r="G13" s="72">
        <f>+Tabla25[[#This Row],[Sueldo Bruto
(RD$)]]-Tabla25[[#This Row],[ISR
(Ley 11-92)
(1*)]]</f>
        <v>12500</v>
      </c>
      <c r="H13" s="71" t="s">
        <v>35</v>
      </c>
    </row>
    <row r="14" spans="1:8" ht="30" customHeight="1">
      <c r="A14" s="71" t="s">
        <v>520</v>
      </c>
      <c r="B14" s="71" t="s">
        <v>543</v>
      </c>
      <c r="C14" s="71" t="s">
        <v>533</v>
      </c>
      <c r="D14" s="71" t="s">
        <v>628</v>
      </c>
      <c r="E14" s="72">
        <v>12500</v>
      </c>
      <c r="F14" s="75"/>
      <c r="G14" s="72">
        <f>+Tabla25[[#This Row],[Sueldo Bruto
(RD$)]]-Tabla25[[#This Row],[ISR
(Ley 11-92)
(1*)]]</f>
        <v>12500</v>
      </c>
      <c r="H14" s="71" t="s">
        <v>35</v>
      </c>
    </row>
    <row r="15" spans="1:8" ht="30" customHeight="1">
      <c r="A15" s="71" t="s">
        <v>521</v>
      </c>
      <c r="B15" s="71" t="s">
        <v>544</v>
      </c>
      <c r="C15" s="71" t="s">
        <v>533</v>
      </c>
      <c r="D15" s="71" t="s">
        <v>535</v>
      </c>
      <c r="E15" s="72">
        <v>30000</v>
      </c>
      <c r="F15" s="75"/>
      <c r="G15" s="72">
        <f>+Tabla25[[#This Row],[Sueldo Bruto
(RD$)]]-Tabla25[[#This Row],[ISR
(Ley 11-92)
(1*)]]</f>
        <v>30000</v>
      </c>
      <c r="H15" s="71" t="s">
        <v>35</v>
      </c>
    </row>
    <row r="16" spans="1:8" ht="30" customHeight="1">
      <c r="A16" s="135" t="s">
        <v>522</v>
      </c>
      <c r="B16" s="71" t="s">
        <v>545</v>
      </c>
      <c r="C16" s="71" t="s">
        <v>533</v>
      </c>
      <c r="D16" s="71" t="s">
        <v>536</v>
      </c>
      <c r="E16" s="72">
        <v>80000</v>
      </c>
      <c r="F16" s="76">
        <v>8582.8700000000008</v>
      </c>
      <c r="G16" s="72">
        <f>+Tabla25[[#This Row],[Sueldo Bruto
(RD$)]]-Tabla25[[#This Row],[ISR
(Ley 11-92)
(1*)]]</f>
        <v>71417.13</v>
      </c>
      <c r="H16" s="71" t="s">
        <v>35</v>
      </c>
    </row>
    <row r="17" spans="1:8" ht="30" customHeight="1">
      <c r="A17" s="71" t="s">
        <v>523</v>
      </c>
      <c r="B17" s="71" t="s">
        <v>546</v>
      </c>
      <c r="C17" s="71" t="s">
        <v>533</v>
      </c>
      <c r="D17" s="71" t="s">
        <v>628</v>
      </c>
      <c r="E17" s="72">
        <v>12500</v>
      </c>
      <c r="F17" s="75"/>
      <c r="G17" s="72">
        <f>+Tabla25[[#This Row],[Sueldo Bruto
(RD$)]]-Tabla25[[#This Row],[ISR
(Ley 11-92)
(1*)]]</f>
        <v>12500</v>
      </c>
      <c r="H17" s="71" t="s">
        <v>35</v>
      </c>
    </row>
    <row r="18" spans="1:8" ht="30" customHeight="1">
      <c r="A18" s="71" t="s">
        <v>524</v>
      </c>
      <c r="B18" s="71" t="s">
        <v>546</v>
      </c>
      <c r="C18" s="71" t="s">
        <v>533</v>
      </c>
      <c r="D18" s="71" t="s">
        <v>628</v>
      </c>
      <c r="E18" s="72">
        <v>12500</v>
      </c>
      <c r="F18" s="75"/>
      <c r="G18" s="72">
        <f>+Tabla25[[#This Row],[Sueldo Bruto
(RD$)]]-Tabla25[[#This Row],[ISR
(Ley 11-92)
(1*)]]</f>
        <v>12500</v>
      </c>
      <c r="H18" s="71" t="s">
        <v>35</v>
      </c>
    </row>
    <row r="19" spans="1:8" ht="30" customHeight="1">
      <c r="A19" s="71" t="s">
        <v>525</v>
      </c>
      <c r="B19" s="71" t="s">
        <v>547</v>
      </c>
      <c r="C19" s="71" t="s">
        <v>533</v>
      </c>
      <c r="D19" s="71" t="s">
        <v>628</v>
      </c>
      <c r="E19" s="72">
        <v>12500</v>
      </c>
      <c r="F19" s="75"/>
      <c r="G19" s="72">
        <f>+Tabla25[[#This Row],[Sueldo Bruto
(RD$)]]-Tabla25[[#This Row],[ISR
(Ley 11-92)
(1*)]]</f>
        <v>12500</v>
      </c>
      <c r="H19" s="71" t="s">
        <v>35</v>
      </c>
    </row>
    <row r="20" spans="1:8" ht="30" customHeight="1">
      <c r="A20" s="71" t="s">
        <v>526</v>
      </c>
      <c r="B20" s="71" t="s">
        <v>541</v>
      </c>
      <c r="C20" s="71" t="s">
        <v>533</v>
      </c>
      <c r="D20" s="71" t="s">
        <v>628</v>
      </c>
      <c r="E20" s="72">
        <v>12500</v>
      </c>
      <c r="F20" s="75"/>
      <c r="G20" s="72">
        <f>+Tabla25[[#This Row],[Sueldo Bruto
(RD$)]]-Tabla25[[#This Row],[ISR
(Ley 11-92)
(1*)]]</f>
        <v>12500</v>
      </c>
      <c r="H20" s="71" t="s">
        <v>35</v>
      </c>
    </row>
    <row r="21" spans="1:8" ht="30" customHeight="1">
      <c r="A21" s="71" t="s">
        <v>527</v>
      </c>
      <c r="B21" s="71" t="s">
        <v>543</v>
      </c>
      <c r="C21" s="71" t="s">
        <v>533</v>
      </c>
      <c r="D21" s="71" t="s">
        <v>628</v>
      </c>
      <c r="E21" s="72">
        <v>12500</v>
      </c>
      <c r="F21" s="75"/>
      <c r="G21" s="72">
        <f>+Tabla25[[#This Row],[Sueldo Bruto
(RD$)]]-Tabla25[[#This Row],[ISR
(Ley 11-92)
(1*)]]</f>
        <v>12500</v>
      </c>
      <c r="H21" s="71" t="s">
        <v>35</v>
      </c>
    </row>
    <row r="22" spans="1:8" ht="30" customHeight="1">
      <c r="A22" s="71" t="s">
        <v>528</v>
      </c>
      <c r="B22" s="71" t="s">
        <v>546</v>
      </c>
      <c r="C22" s="71" t="s">
        <v>533</v>
      </c>
      <c r="D22" s="71" t="s">
        <v>628</v>
      </c>
      <c r="E22" s="72">
        <v>12500</v>
      </c>
      <c r="F22" s="75"/>
      <c r="G22" s="72">
        <f>+Tabla25[[#This Row],[Sueldo Bruto
(RD$)]]-Tabla25[[#This Row],[ISR
(Ley 11-92)
(1*)]]</f>
        <v>12500</v>
      </c>
      <c r="H22" s="71" t="s">
        <v>35</v>
      </c>
    </row>
    <row r="23" spans="1:8" ht="30" customHeight="1">
      <c r="A23" s="71" t="s">
        <v>529</v>
      </c>
      <c r="B23" s="71" t="s">
        <v>548</v>
      </c>
      <c r="C23" s="71" t="s">
        <v>533</v>
      </c>
      <c r="D23" s="71" t="s">
        <v>628</v>
      </c>
      <c r="E23" s="72">
        <v>12500</v>
      </c>
      <c r="F23" s="75"/>
      <c r="G23" s="72">
        <f>+Tabla25[[#This Row],[Sueldo Bruto
(RD$)]]-Tabla25[[#This Row],[ISR
(Ley 11-92)
(1*)]]</f>
        <v>12500</v>
      </c>
      <c r="H23" s="71" t="s">
        <v>35</v>
      </c>
    </row>
    <row r="24" spans="1:8" ht="30" customHeight="1">
      <c r="A24" s="71" t="s">
        <v>530</v>
      </c>
      <c r="B24" s="71" t="s">
        <v>539</v>
      </c>
      <c r="C24" s="71" t="s">
        <v>16</v>
      </c>
      <c r="D24" s="71" t="s">
        <v>537</v>
      </c>
      <c r="E24" s="72">
        <v>50000</v>
      </c>
      <c r="F24" s="76">
        <v>2297.25</v>
      </c>
      <c r="G24" s="72">
        <f>+Tabla25[[#This Row],[Sueldo Bruto
(RD$)]]-Tabla25[[#This Row],[ISR
(Ley 11-92)
(1*)]]</f>
        <v>47702.75</v>
      </c>
      <c r="H24" s="71" t="s">
        <v>35</v>
      </c>
    </row>
    <row r="25" spans="1:8" ht="30" customHeight="1">
      <c r="A25" s="71" t="s">
        <v>531</v>
      </c>
      <c r="B25" s="71" t="s">
        <v>549</v>
      </c>
      <c r="C25" s="71" t="s">
        <v>16</v>
      </c>
      <c r="D25" s="71" t="s">
        <v>344</v>
      </c>
      <c r="E25" s="72">
        <v>35000</v>
      </c>
      <c r="F25" s="76">
        <v>47.25</v>
      </c>
      <c r="G25" s="72">
        <f>+Tabla25[[#This Row],[Sueldo Bruto
(RD$)]]-Tabla25[[#This Row],[ISR
(Ley 11-92)
(1*)]]</f>
        <v>34952.75</v>
      </c>
      <c r="H25" s="71" t="s">
        <v>35</v>
      </c>
    </row>
    <row r="26" spans="1:8" ht="30" customHeight="1">
      <c r="A26" s="71" t="s">
        <v>532</v>
      </c>
      <c r="B26" s="71" t="s">
        <v>550</v>
      </c>
      <c r="C26" s="71" t="s">
        <v>16</v>
      </c>
      <c r="D26" s="74" t="s">
        <v>344</v>
      </c>
      <c r="E26" s="73">
        <v>30000</v>
      </c>
      <c r="F26" s="73"/>
      <c r="G26" s="72">
        <f>+Tabla25[[#This Row],[Sueldo Bruto
(RD$)]]-Tabla25[[#This Row],[ISR
(Ley 11-92)
(1*)]]</f>
        <v>30000</v>
      </c>
      <c r="H26" s="71" t="s">
        <v>35</v>
      </c>
    </row>
    <row r="27" spans="1:8" ht="21">
      <c r="A27" s="146" t="s">
        <v>301</v>
      </c>
      <c r="B27" s="146"/>
      <c r="C27" s="158"/>
      <c r="D27" s="159"/>
      <c r="E27" s="160">
        <f>SUBTOTAL(109,Tabla25[Sueldo Bruto
(RD$)])</f>
        <v>436500</v>
      </c>
      <c r="F27" s="160">
        <f>SUBTOTAL(109,Tabla25[ISR
(Ley 11-92)
(1*)])</f>
        <v>15123.25</v>
      </c>
      <c r="G27" s="160">
        <f>SUBTOTAL(109,Tabla25[Sueldo
Neto
(RD$)])</f>
        <v>421376.75</v>
      </c>
      <c r="H27" s="161"/>
    </row>
    <row r="29" spans="1:8">
      <c r="C29" s="8"/>
    </row>
    <row r="30" spans="1:8">
      <c r="A30" s="7" t="s">
        <v>302</v>
      </c>
      <c r="B30" s="7"/>
      <c r="C30" s="9"/>
    </row>
    <row r="31" spans="1:8">
      <c r="A31" s="8" t="s">
        <v>303</v>
      </c>
      <c r="B31" s="8"/>
      <c r="C31" s="9"/>
    </row>
    <row r="32" spans="1:8" ht="18.75">
      <c r="A32" s="10"/>
      <c r="B32" s="10"/>
      <c r="C32" s="12"/>
    </row>
    <row r="33" spans="1:3" ht="16.5">
      <c r="A33" s="11"/>
      <c r="B33" s="11"/>
    </row>
    <row r="34" spans="1:3" ht="16.5">
      <c r="A34" s="11"/>
      <c r="B34" s="11"/>
    </row>
    <row r="35" spans="1:3" ht="23.25">
      <c r="C35" s="15"/>
    </row>
    <row r="36" spans="1:3" ht="26.25">
      <c r="A36" s="13" t="s">
        <v>306</v>
      </c>
      <c r="B36" s="77"/>
      <c r="C36" s="18"/>
    </row>
    <row r="37" spans="1:3" ht="25.5">
      <c r="A37" s="16" t="s">
        <v>307</v>
      </c>
      <c r="B37" s="16"/>
    </row>
  </sheetData>
  <mergeCells count="2">
    <mergeCell ref="A1:H1"/>
    <mergeCell ref="A2:H2"/>
  </mergeCells>
  <printOptions horizontalCentered="1"/>
  <pageMargins left="0.59055118110236227" right="0.39370078740157483" top="0.74803149606299213" bottom="0.74803149606299213" header="0.31496062992125984" footer="0.31496062992125984"/>
  <pageSetup paperSize="5" scale="52" orientation="landscape" r:id="rId1"/>
  <ignoredErrors>
    <ignoredError sqref="G9" calculatedColumn="1"/>
  </ignoredError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zoomScale="50" zoomScaleNormal="50" workbookViewId="0">
      <selection activeCell="F44" sqref="F44"/>
    </sheetView>
  </sheetViews>
  <sheetFormatPr baseColWidth="10" defaultRowHeight="15"/>
  <cols>
    <col min="1" max="1" width="16.140625" customWidth="1"/>
    <col min="2" max="2" width="48.140625" bestFit="1" customWidth="1"/>
    <col min="3" max="3" width="77" bestFit="1" customWidth="1"/>
    <col min="4" max="4" width="57.5703125" bestFit="1" customWidth="1"/>
    <col min="5" max="6" width="19" bestFit="1" customWidth="1"/>
    <col min="7" max="7" width="23.140625" bestFit="1" customWidth="1"/>
    <col min="8" max="9" width="20.85546875" bestFit="1" customWidth="1"/>
    <col min="10" max="10" width="18.42578125" bestFit="1" customWidth="1"/>
    <col min="11" max="11" width="22.5703125" bestFit="1" customWidth="1"/>
    <col min="12" max="12" width="21.85546875" bestFit="1" customWidth="1"/>
    <col min="13" max="13" width="21.5703125" bestFit="1" customWidth="1"/>
    <col min="14" max="14" width="28.5703125" bestFit="1" customWidth="1"/>
    <col min="15" max="15" width="13.5703125" bestFit="1" customWidth="1"/>
  </cols>
  <sheetData>
    <row r="1" spans="1:15" ht="30" customHeight="1"/>
    <row r="2" spans="1:15" ht="28.5">
      <c r="A2" s="165" t="s">
        <v>0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</row>
    <row r="3" spans="1:15" ht="28.5">
      <c r="A3" s="165" t="s">
        <v>630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</row>
    <row r="8" spans="1:15" ht="86.25" customHeight="1" thickBot="1">
      <c r="A8" s="47" t="s">
        <v>1</v>
      </c>
      <c r="B8" s="48" t="s">
        <v>2</v>
      </c>
      <c r="C8" s="48" t="s">
        <v>3</v>
      </c>
      <c r="D8" s="48" t="s">
        <v>4</v>
      </c>
      <c r="E8" s="49" t="s">
        <v>561</v>
      </c>
      <c r="F8" s="49" t="s">
        <v>562</v>
      </c>
      <c r="G8" s="49" t="s">
        <v>5</v>
      </c>
      <c r="H8" s="50" t="s">
        <v>6</v>
      </c>
      <c r="I8" s="50" t="s">
        <v>7</v>
      </c>
      <c r="J8" s="50" t="s">
        <v>8</v>
      </c>
      <c r="K8" s="49" t="s">
        <v>9</v>
      </c>
      <c r="L8" s="49" t="s">
        <v>10</v>
      </c>
      <c r="M8" s="49" t="s">
        <v>11</v>
      </c>
      <c r="N8" s="48" t="s">
        <v>12</v>
      </c>
      <c r="O8" s="48" t="s">
        <v>13</v>
      </c>
    </row>
    <row r="9" spans="1:15" ht="30" customHeight="1">
      <c r="A9" s="39"/>
      <c r="B9" s="40"/>
      <c r="C9" s="40"/>
      <c r="D9" s="41"/>
      <c r="E9" s="56"/>
      <c r="F9" s="56"/>
      <c r="G9" s="42"/>
      <c r="H9" s="42"/>
      <c r="I9" s="43"/>
      <c r="J9" s="43"/>
      <c r="K9" s="42"/>
      <c r="L9" s="42"/>
      <c r="M9" s="43"/>
      <c r="N9" s="44"/>
      <c r="O9" s="45"/>
    </row>
    <row r="10" spans="1:15" ht="21">
      <c r="A10" s="51"/>
      <c r="B10" s="52" t="s">
        <v>301</v>
      </c>
      <c r="C10" s="20"/>
      <c r="D10" s="2"/>
      <c r="E10" s="53"/>
      <c r="F10" s="53"/>
      <c r="G10" s="54">
        <f>SUBTOTAL(109,Tabla2[Sueldo Bruto
(RD$)])</f>
        <v>0</v>
      </c>
      <c r="H10" s="54">
        <f>SUBTOTAL(109,Tabla2[ISR
(Ley 11-92)
(1*)])</f>
        <v>0</v>
      </c>
      <c r="I10" s="54">
        <f>SUBTOTAL(109,Tabla2[Seguro 
de Pensión 
(2.87%)  
(2*)])</f>
        <v>0</v>
      </c>
      <c r="J10" s="54">
        <f>SUBTOTAL(109,Tabla2[Seguro 
de Salud 
(3.04%)
 (3*)])</f>
        <v>0</v>
      </c>
      <c r="K10" s="54">
        <f>SUBTOTAL(109,Tabla2[Otros
 Descuentos])</f>
        <v>0</v>
      </c>
      <c r="L10" s="54">
        <f>SUBTOTAL(109,Tabla2[Total de 
Descuentos])</f>
        <v>0</v>
      </c>
      <c r="M10" s="54">
        <f>SUBTOTAL(109,Tabla2[Sueldo
Neto
(RD$)])</f>
        <v>0</v>
      </c>
      <c r="N10" s="55"/>
      <c r="O10" s="6"/>
    </row>
    <row r="12" spans="1:15" ht="15.75">
      <c r="A12" s="86" t="s">
        <v>302</v>
      </c>
      <c r="B12" s="8"/>
      <c r="C12" s="8"/>
    </row>
    <row r="13" spans="1:15">
      <c r="A13" s="87" t="s">
        <v>303</v>
      </c>
      <c r="B13" s="9"/>
      <c r="C13" s="9"/>
    </row>
    <row r="14" spans="1:15">
      <c r="A14" s="88" t="s">
        <v>304</v>
      </c>
      <c r="B14" s="9"/>
      <c r="C14" s="9"/>
    </row>
    <row r="15" spans="1:15">
      <c r="A15" s="88" t="s">
        <v>305</v>
      </c>
      <c r="B15" s="9"/>
      <c r="C15" s="9"/>
    </row>
    <row r="16" spans="1:15" ht="18.75">
      <c r="A16" s="10"/>
      <c r="B16" s="10"/>
      <c r="C16" s="10"/>
    </row>
    <row r="17" spans="1:15" ht="17.25" thickBot="1">
      <c r="A17" s="83"/>
      <c r="B17" s="83"/>
      <c r="C17" s="83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3"/>
      <c r="O17" s="83"/>
    </row>
    <row r="18" spans="1:15" ht="35.25" customHeight="1" thickTop="1">
      <c r="A18" s="166" t="s">
        <v>566</v>
      </c>
      <c r="B18" s="166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</row>
    <row r="19" spans="1:15" ht="25.5"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98"/>
    </row>
    <row r="20" spans="1:15" ht="25.5"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99"/>
    </row>
    <row r="21" spans="1:15" ht="26.25">
      <c r="A21" s="13" t="s">
        <v>306</v>
      </c>
      <c r="B21" s="14"/>
      <c r="C21" s="15"/>
    </row>
    <row r="22" spans="1:15" ht="26.25">
      <c r="A22" s="16" t="s">
        <v>307</v>
      </c>
      <c r="B22" s="17"/>
      <c r="C22" s="18"/>
    </row>
  </sheetData>
  <mergeCells count="3">
    <mergeCell ref="A2:O2"/>
    <mergeCell ref="A3:O3"/>
    <mergeCell ref="A18:O18"/>
  </mergeCells>
  <printOptions horizontalCentered="1"/>
  <pageMargins left="0.39370078740157483" right="0.39370078740157483" top="0.74803149606299213" bottom="0.74803149606299213" header="0.31496062992125984" footer="0.31496062992125984"/>
  <pageSetup paperSize="5" scale="39" orientation="landscape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zoomScale="40" zoomScaleNormal="40" workbookViewId="0">
      <selection activeCell="I78" sqref="I78"/>
    </sheetView>
  </sheetViews>
  <sheetFormatPr baseColWidth="10" defaultRowHeight="15"/>
  <cols>
    <col min="1" max="1" width="13.85546875" bestFit="1" customWidth="1"/>
    <col min="2" max="2" width="51.28515625" bestFit="1" customWidth="1"/>
    <col min="3" max="3" width="81.85546875" bestFit="1" customWidth="1"/>
    <col min="4" max="4" width="40" bestFit="1" customWidth="1"/>
    <col min="5" max="5" width="20.7109375" bestFit="1" customWidth="1"/>
    <col min="6" max="6" width="26.140625" bestFit="1" customWidth="1"/>
    <col min="7" max="7" width="24" bestFit="1" customWidth="1"/>
    <col min="8" max="8" width="23.42578125" bestFit="1" customWidth="1"/>
    <col min="9" max="9" width="20" bestFit="1" customWidth="1"/>
    <col min="10" max="10" width="24.85546875" bestFit="1" customWidth="1"/>
    <col min="11" max="11" width="24.140625" bestFit="1" customWidth="1"/>
    <col min="12" max="12" width="18.28515625" bestFit="1" customWidth="1"/>
    <col min="13" max="13" width="22.28515625" bestFit="1" customWidth="1"/>
  </cols>
  <sheetData>
    <row r="1" spans="1:14" ht="28.5">
      <c r="A1" s="165" t="s">
        <v>0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</row>
    <row r="2" spans="1:14" ht="28.5">
      <c r="A2" s="165" t="s">
        <v>629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</row>
    <row r="8" spans="1:14" ht="84.75" thickBot="1">
      <c r="A8" s="57" t="s">
        <v>1</v>
      </c>
      <c r="B8" s="58" t="s">
        <v>2</v>
      </c>
      <c r="C8" s="58" t="s">
        <v>3</v>
      </c>
      <c r="D8" s="58" t="s">
        <v>4</v>
      </c>
      <c r="E8" s="59" t="s">
        <v>563</v>
      </c>
      <c r="F8" s="59" t="s">
        <v>5</v>
      </c>
      <c r="G8" s="60" t="s">
        <v>6</v>
      </c>
      <c r="H8" s="60" t="s">
        <v>7</v>
      </c>
      <c r="I8" s="60" t="s">
        <v>8</v>
      </c>
      <c r="J8" s="59" t="s">
        <v>9</v>
      </c>
      <c r="K8" s="59" t="s">
        <v>10</v>
      </c>
      <c r="L8" s="59" t="s">
        <v>11</v>
      </c>
      <c r="M8" s="59" t="s">
        <v>514</v>
      </c>
      <c r="N8" s="58" t="s">
        <v>13</v>
      </c>
    </row>
    <row r="9" spans="1:14" ht="30" customHeight="1">
      <c r="A9" s="38"/>
      <c r="B9" s="61"/>
      <c r="C9" s="61"/>
      <c r="D9" s="62"/>
      <c r="E9" s="63"/>
      <c r="F9" s="64"/>
      <c r="G9" s="64"/>
      <c r="H9" s="65"/>
      <c r="I9" s="65"/>
      <c r="J9" s="64"/>
      <c r="K9" s="64"/>
      <c r="L9" s="65"/>
      <c r="M9" s="66"/>
      <c r="N9" s="67"/>
    </row>
    <row r="10" spans="1:14" ht="21">
      <c r="A10" s="1"/>
      <c r="B10" s="19" t="s">
        <v>301</v>
      </c>
      <c r="C10" s="20"/>
      <c r="D10" s="2"/>
      <c r="E10" s="3"/>
      <c r="F10" s="4">
        <f>SUBTOTAL(109,Tabla256[Sueldo Bruto
(RD$)])</f>
        <v>0</v>
      </c>
      <c r="G10" s="4">
        <f>SUBTOTAL(109,Tabla256[ISR
(Ley 11-92)
(1*)])</f>
        <v>0</v>
      </c>
      <c r="H10" s="4">
        <f>SUBTOTAL(109,Tabla256[Seguro 
de Pensión 
(2.87%)  
(2*)])</f>
        <v>0</v>
      </c>
      <c r="I10" s="4">
        <f>SUBTOTAL(109,Tabla256[Seguro 
de Salud 
(3.04%)
 (3*)])</f>
        <v>0</v>
      </c>
      <c r="J10" s="4">
        <f>SUBTOTAL(109,Tabla256[Otros
 Descuentos])</f>
        <v>0</v>
      </c>
      <c r="K10" s="4">
        <f>SUBTOTAL(109,Tabla256[Total de 
Descuentos])</f>
        <v>0</v>
      </c>
      <c r="L10" s="4">
        <f>SUBTOTAL(109,Tabla256[Sueldo
Neto
(RD$)])</f>
        <v>0</v>
      </c>
      <c r="M10" s="5"/>
      <c r="N10" s="6"/>
    </row>
    <row r="12" spans="1:14">
      <c r="C12" s="8"/>
    </row>
    <row r="13" spans="1:14">
      <c r="A13" s="7" t="s">
        <v>302</v>
      </c>
      <c r="B13" s="8"/>
      <c r="C13" s="9"/>
    </row>
    <row r="14" spans="1:14">
      <c r="A14" s="8" t="s">
        <v>303</v>
      </c>
      <c r="B14" s="9"/>
      <c r="C14" s="9"/>
    </row>
    <row r="15" spans="1:14">
      <c r="A15" s="9" t="s">
        <v>304</v>
      </c>
      <c r="B15" s="9"/>
      <c r="C15" s="9"/>
    </row>
    <row r="16" spans="1:14" ht="18.75">
      <c r="A16" s="9" t="s">
        <v>305</v>
      </c>
      <c r="B16" s="9"/>
      <c r="C16" s="10"/>
    </row>
    <row r="17" spans="1:15" ht="18.75">
      <c r="A17" s="10"/>
      <c r="B17" s="10"/>
      <c r="C17" s="12"/>
    </row>
    <row r="18" spans="1:15" ht="19.5" thickBot="1">
      <c r="A18" s="162"/>
      <c r="B18" s="162"/>
      <c r="C18" s="83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</row>
    <row r="19" spans="1:15" ht="26.25" thickTop="1">
      <c r="A19" s="166" t="s">
        <v>566</v>
      </c>
      <c r="B19" s="166"/>
      <c r="C19" s="166"/>
      <c r="D19" s="166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55"/>
    </row>
    <row r="20" spans="1:15" ht="18.75">
      <c r="A20" s="10"/>
      <c r="B20" s="10"/>
      <c r="C20" s="12"/>
    </row>
    <row r="21" spans="1:15" ht="16.5">
      <c r="A21" s="11"/>
      <c r="B21" s="12"/>
    </row>
    <row r="22" spans="1:15" ht="23.25">
      <c r="C22" s="15"/>
    </row>
    <row r="23" spans="1:15" ht="26.25">
      <c r="A23" s="13" t="s">
        <v>306</v>
      </c>
      <c r="B23" s="14"/>
      <c r="C23" s="18"/>
    </row>
    <row r="24" spans="1:15" ht="26.25">
      <c r="A24" s="16" t="s">
        <v>307</v>
      </c>
      <c r="B24" s="17"/>
    </row>
  </sheetData>
  <mergeCells count="3">
    <mergeCell ref="A1:N1"/>
    <mergeCell ref="A2:N2"/>
    <mergeCell ref="A19:N19"/>
  </mergeCells>
  <printOptions horizontalCentered="1"/>
  <pageMargins left="0.39370078740157483" right="0.39370078740157483" top="0.74803149606299213" bottom="0.74803149606299213" header="0.31496062992125984" footer="0.31496062992125984"/>
  <pageSetup paperSize="5" scale="35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PERSONAL FIJO 022023</vt:lpstr>
      <vt:lpstr>EMPLEADOS TEMPORALES 022023</vt:lpstr>
      <vt:lpstr>COMPENSACIÓN 022023</vt:lpstr>
      <vt:lpstr>PERIODO PROBATORIO 022023</vt:lpstr>
      <vt:lpstr>TRAMITE DE PENSION 022023 </vt:lpstr>
      <vt:lpstr>'EMPLEADOS TEMPORALES 022023'!Títulos_a_imprimir</vt:lpstr>
      <vt:lpstr>'PERSONAL FIJO 022023'!Títulos_a_imprimir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Jhosua Peralta Rodriguez</dc:creator>
  <cp:lastModifiedBy>Jhosua Peralta Rodriguez</cp:lastModifiedBy>
  <cp:lastPrinted>2023-03-03T16:10:07Z</cp:lastPrinted>
  <dcterms:created xsi:type="dcterms:W3CDTF">2022-06-30T17:03:37Z</dcterms:created>
  <dcterms:modified xsi:type="dcterms:W3CDTF">2023-03-03T16:17:55Z</dcterms:modified>
</cp:coreProperties>
</file>